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233\AC\Temp\"/>
    </mc:Choice>
  </mc:AlternateContent>
  <xr:revisionPtr revIDLastSave="7" documentId="11_E88361E3E68DBC11071FB7038A748A40129A941C" xr6:coauthVersionLast="43" xr6:coauthVersionMax="44" xr10:uidLastSave="{8D98C428-8092-4F05-B4AB-CC24F8829194}"/>
  <bookViews>
    <workbookView xWindow="0" yWindow="0" windowWidth="19200" windowHeight="6030" tabRatio="886" xr2:uid="{00000000-000D-0000-FFFF-FFFF00000000}"/>
  </bookViews>
  <sheets>
    <sheet name="n Trapezia" sheetId="13" r:id="rId1"/>
    <sheet name="z-score info" sheetId="3" r:id="rId2"/>
    <sheet name="data" sheetId="9" r:id="rId3"/>
    <sheet name="old" sheetId="5" state="hidden" r:id="rId4"/>
  </sheets>
  <definedNames>
    <definedName name="trapezia">data!$E$2:$E$11</definedName>
    <definedName name="z_score">'z-score info'!$A$2:$A$10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5" l="1"/>
  <c r="B2" i="5"/>
  <c r="G20" i="13"/>
  <c r="G19" i="13"/>
  <c r="D10" i="13"/>
  <c r="D9" i="13"/>
  <c r="T29" i="13"/>
  <c r="T28" i="13"/>
  <c r="B17" i="13"/>
  <c r="G18" i="13" s="1"/>
  <c r="T17" i="13"/>
  <c r="U32" i="13" s="1"/>
  <c r="V17" i="13"/>
  <c r="X17" i="13"/>
  <c r="A17" i="13"/>
  <c r="C18" i="13"/>
  <c r="W17" i="13"/>
  <c r="Y17" i="13"/>
  <c r="A21" i="13"/>
  <c r="A18" i="13"/>
  <c r="A19" i="13"/>
  <c r="A20" i="13"/>
  <c r="A22" i="13"/>
  <c r="A23" i="13"/>
  <c r="A24" i="13"/>
  <c r="A25" i="13"/>
  <c r="A26" i="13"/>
  <c r="T18" i="13"/>
  <c r="Z17" i="13"/>
  <c r="AA17" i="13"/>
  <c r="Z18" i="13"/>
  <c r="AA18" i="13"/>
  <c r="V18" i="13"/>
  <c r="X18" i="13"/>
  <c r="T19" i="13"/>
  <c r="U18" i="13"/>
  <c r="C19" i="13"/>
  <c r="W18" i="13"/>
  <c r="Y18" i="13"/>
  <c r="Z19" i="13"/>
  <c r="AA19" i="13"/>
  <c r="T20" i="13"/>
  <c r="V19" i="13"/>
  <c r="X19" i="13"/>
  <c r="G21" i="13"/>
  <c r="U19" i="13"/>
  <c r="C20" i="13"/>
  <c r="W19" i="13"/>
  <c r="Y19" i="13"/>
  <c r="H5" i="3"/>
  <c r="B3" i="9"/>
  <c r="C3" i="9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2" i="9"/>
  <c r="C2" i="9"/>
  <c r="B4" i="3"/>
  <c r="C24" i="5"/>
  <c r="B3" i="3"/>
  <c r="B6" i="3"/>
  <c r="B7" i="3"/>
  <c r="B8" i="3"/>
  <c r="C25" i="5"/>
  <c r="B9" i="3"/>
  <c r="B5" i="3"/>
  <c r="H4" i="3"/>
  <c r="I4" i="3"/>
  <c r="C4" i="3"/>
  <c r="D24" i="5"/>
  <c r="I5" i="3"/>
  <c r="C3" i="3"/>
  <c r="C9" i="3"/>
  <c r="C8" i="3"/>
  <c r="D25" i="5"/>
  <c r="H3" i="3"/>
  <c r="I3" i="3"/>
  <c r="C5" i="3"/>
  <c r="C7" i="3"/>
  <c r="B27" i="5"/>
  <c r="Z20" i="13"/>
  <c r="AA20" i="13"/>
  <c r="V20" i="13"/>
  <c r="X20" i="13"/>
  <c r="T21" i="13"/>
  <c r="G22" i="13"/>
  <c r="U20" i="13"/>
  <c r="C21" i="13"/>
  <c r="W20" i="13"/>
  <c r="Y20" i="13"/>
  <c r="U17" i="13"/>
  <c r="U31" i="13"/>
  <c r="Z21" i="13"/>
  <c r="AA21" i="13"/>
  <c r="V21" i="13"/>
  <c r="X21" i="13"/>
  <c r="T22" i="13"/>
  <c r="U21" i="13"/>
  <c r="C22" i="13"/>
  <c r="W21" i="13"/>
  <c r="Y21" i="13"/>
  <c r="G23" i="13"/>
  <c r="V22" i="13"/>
  <c r="X22" i="13"/>
  <c r="T23" i="13"/>
  <c r="Z22" i="13"/>
  <c r="AA22" i="13"/>
  <c r="G24" i="13"/>
  <c r="U22" i="13"/>
  <c r="C23" i="13"/>
  <c r="W22" i="13"/>
  <c r="Y22" i="13"/>
  <c r="T24" i="13"/>
  <c r="V23" i="13"/>
  <c r="X23" i="13"/>
  <c r="C24" i="13"/>
  <c r="W23" i="13"/>
  <c r="Y23" i="13"/>
  <c r="Z23" i="13"/>
  <c r="AA23" i="13"/>
  <c r="U23" i="13"/>
  <c r="G25" i="13"/>
  <c r="V24" i="13"/>
  <c r="X24" i="13"/>
  <c r="T25" i="13"/>
  <c r="C25" i="13"/>
  <c r="W24" i="13"/>
  <c r="Y24" i="13"/>
  <c r="Z24" i="13"/>
  <c r="AA24" i="13"/>
  <c r="U24" i="13"/>
  <c r="G26" i="13"/>
  <c r="V25" i="13"/>
  <c r="X25" i="13"/>
  <c r="T26" i="13"/>
  <c r="C26" i="13"/>
  <c r="W25" i="13"/>
  <c r="Y25" i="13"/>
  <c r="U25" i="13"/>
  <c r="Z25" i="13"/>
  <c r="AA25" i="13"/>
  <c r="G27" i="13"/>
  <c r="C27" i="13"/>
  <c r="W26" i="13"/>
  <c r="Y26" i="13"/>
  <c r="V26" i="13"/>
  <c r="X26" i="13"/>
  <c r="U26" i="13"/>
  <c r="Z26" i="13"/>
  <c r="AA26" i="13"/>
  <c r="C17" i="13" l="1"/>
  <c r="T31" i="13"/>
  <c r="T32" i="13"/>
</calcChain>
</file>

<file path=xl/sharedStrings.xml><?xml version="1.0" encoding="utf-8"?>
<sst xmlns="http://schemas.openxmlformats.org/spreadsheetml/2006/main" count="74" uniqueCount="63">
  <si>
    <t>1. Enter the mean and standard deviation.</t>
  </si>
  <si>
    <t>Mean</t>
  </si>
  <si>
    <t>7. Record the total area from part 5 (paste special values)</t>
  </si>
  <si>
    <t>Standard Deviation</t>
  </si>
  <si>
    <t>Number of trapezia</t>
  </si>
  <si>
    <t>Area</t>
  </si>
  <si>
    <t>2. Decide on the number of trapezia</t>
  </si>
  <si>
    <t>Number of Trapezia:</t>
  </si>
  <si>
    <t>3. What are the minimum and maximum values.</t>
  </si>
  <si>
    <t>z-score</t>
  </si>
  <si>
    <t>min</t>
  </si>
  <si>
    <t>max</t>
  </si>
  <si>
    <t>4. Write a formula in C5 to calculate the size of "h"</t>
  </si>
  <si>
    <t>h</t>
  </si>
  <si>
    <t>5. Complete the missing cells in the following table to calculate any missing x values then areas</t>
  </si>
  <si>
    <t>Top Left</t>
  </si>
  <si>
    <t>Top Right</t>
  </si>
  <si>
    <t>Right Top</t>
  </si>
  <si>
    <t>Right Base</t>
  </si>
  <si>
    <t>x</t>
  </si>
  <si>
    <t>function value</t>
  </si>
  <si>
    <t>y</t>
  </si>
  <si>
    <t>Trapezia</t>
  </si>
  <si>
    <t>Area of the trapezium</t>
  </si>
  <si>
    <t>Trapezium 1</t>
  </si>
  <si>
    <t>Trapezium 2</t>
  </si>
  <si>
    <t>Trapezium 3</t>
  </si>
  <si>
    <t>Trapezium 4</t>
  </si>
  <si>
    <t>Trapezium 5</t>
  </si>
  <si>
    <t>Trapezium 6</t>
  </si>
  <si>
    <t>Trapezium 7</t>
  </si>
  <si>
    <t>Trapezium 8</t>
  </si>
  <si>
    <t>Trapezium 9</t>
  </si>
  <si>
    <t>Trapezium 10</t>
  </si>
  <si>
    <t>Base Left</t>
  </si>
  <si>
    <t>6. Write a formula to find the total area of the trapezia.</t>
  </si>
  <si>
    <t>Base Right</t>
  </si>
  <si>
    <t>Area of the trapezia</t>
  </si>
  <si>
    <t>Left end Top</t>
  </si>
  <si>
    <t>Left end base</t>
  </si>
  <si>
    <t>Score</t>
  </si>
  <si>
    <t>No min</t>
  </si>
  <si>
    <r>
      <t>-</t>
    </r>
    <r>
      <rPr>
        <sz val="11"/>
        <color theme="1"/>
        <rFont val="Calibri"/>
        <family val="2"/>
      </rPr>
      <t>∞</t>
    </r>
  </si>
  <si>
    <t>% in range</t>
  </si>
  <si>
    <t>% outside range</t>
  </si>
  <si>
    <t>% below range</t>
  </si>
  <si>
    <t>No max</t>
  </si>
  <si>
    <t>+∞</t>
  </si>
  <si>
    <t xml:space="preserve">1. Mean and standard deviation for a normal distribution. </t>
  </si>
  <si>
    <t>2. Select a range of z-scores to display the probability that a score will lie in the given range based on the empirical rule for normally distributed normal variables.</t>
  </si>
  <si>
    <t>- Approximately 68% of scores will have a z score between -1 and 1</t>
  </si>
  <si>
    <t>- Approximately 95% of scores will have a z score between -2 and 2</t>
  </si>
  <si>
    <t>- Approximately 99.7% of scores will have a z score between -3 and 3</t>
  </si>
  <si>
    <t>Corresponding x</t>
  </si>
  <si>
    <t>% less than x</t>
  </si>
  <si>
    <t>Minimum</t>
  </si>
  <si>
    <t>Maximum</t>
  </si>
  <si>
    <t>Probability of a score lying in this range:</t>
  </si>
  <si>
    <t>​</t>
  </si>
  <si>
    <t>3. Apply the trapezoidal rule to find the area under the curve for the given range. (See additional worksheets).</t>
  </si>
  <si>
    <t>4. Consider the following.</t>
  </si>
  <si>
    <t>Compare the area under the curve to the probability obtained above using the empirical measures.</t>
  </si>
  <si>
    <t>What is the impact of increasing the number of function values?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</si>
</sst>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.00000_-;\-* #,##0.00000_-;_-* &quot;-&quot;??_-;_-@_-"/>
    <numFmt numFmtId="166" formatCode="_-* #,##0.0_-;\-* #,##0.0_-;_-* &quot;-&quot;??_-;_-@_-"/>
    <numFmt numFmtId="167" formatCode="_-* #,##0.00_-;\-* #,##0.00_-;_-* &quot;-&quot;?_-;_-@_-"/>
    <numFmt numFmtId="168" formatCode="_-* #,##0.0000_-;\-* #,##0.0000_-;_-* &quot;-&quot;??_-;_-@_-"/>
    <numFmt numFmtId="169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9" tint="0.79998168889431442"/>
      <name val="Calibri"/>
      <family val="2"/>
      <scheme val="minor"/>
    </font>
    <font>
      <sz val="6"/>
      <color rgb="FF19233E"/>
      <name val="Calibri"/>
      <family val="2"/>
    </font>
    <font>
      <sz val="6"/>
      <name val="Arial"/>
      <family val="2"/>
    </font>
    <font>
      <sz val="11"/>
      <color theme="8" tint="0.7999816888943144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Fill="1" applyBorder="1"/>
    <xf numFmtId="166" fontId="0" fillId="0" borderId="0" xfId="1" applyNumberFormat="1" applyFont="1"/>
    <xf numFmtId="164" fontId="0" fillId="0" borderId="0" xfId="0" applyNumberFormat="1"/>
    <xf numFmtId="167" fontId="0" fillId="0" borderId="0" xfId="0" applyNumberFormat="1"/>
    <xf numFmtId="0" fontId="0" fillId="0" borderId="0" xfId="0" quotePrefix="1" applyAlignment="1">
      <alignment horizontal="center"/>
    </xf>
    <xf numFmtId="0" fontId="0" fillId="2" borderId="1" xfId="0" applyFill="1" applyBorder="1"/>
    <xf numFmtId="0" fontId="2" fillId="2" borderId="0" xfId="0" applyFont="1" applyFill="1"/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5" fontId="0" fillId="0" borderId="0" xfId="1" applyNumberFormat="1" applyFont="1"/>
    <xf numFmtId="0" fontId="3" fillId="0" borderId="1" xfId="0" applyFont="1" applyFill="1" applyBorder="1"/>
    <xf numFmtId="0" fontId="0" fillId="2" borderId="1" xfId="0" applyFill="1" applyBorder="1" applyAlignment="1">
      <alignment horizontal="center"/>
    </xf>
    <xf numFmtId="169" fontId="0" fillId="0" borderId="1" xfId="0" applyNumberFormat="1" applyFill="1" applyBorder="1"/>
    <xf numFmtId="0" fontId="0" fillId="2" borderId="0" xfId="0" applyFill="1" applyBorder="1"/>
    <xf numFmtId="0" fontId="0" fillId="2" borderId="0" xfId="0" quotePrefix="1" applyFill="1"/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 readingOrder="1"/>
    </xf>
    <xf numFmtId="0" fontId="2" fillId="2" borderId="1" xfId="0" applyFont="1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right"/>
    </xf>
    <xf numFmtId="166" fontId="0" fillId="2" borderId="1" xfId="1" applyNumberFormat="1" applyFont="1" applyFill="1" applyBorder="1"/>
    <xf numFmtId="0" fontId="7" fillId="2" borderId="0" xfId="0" applyFont="1" applyFill="1" applyAlignment="1">
      <alignment horizontal="left" vertical="center"/>
    </xf>
    <xf numFmtId="0" fontId="0" fillId="5" borderId="0" xfId="0" applyFill="1"/>
    <xf numFmtId="0" fontId="5" fillId="5" borderId="0" xfId="0" applyFont="1" applyFill="1"/>
    <xf numFmtId="0" fontId="0" fillId="5" borderId="0" xfId="0" applyFill="1" applyAlignment="1">
      <alignment horizontal="right" vertical="center"/>
    </xf>
    <xf numFmtId="0" fontId="0" fillId="4" borderId="1" xfId="0" applyFill="1" applyBorder="1" applyAlignment="1">
      <alignment horizontal="center"/>
    </xf>
    <xf numFmtId="0" fontId="3" fillId="5" borderId="0" xfId="0" applyFont="1" applyFill="1"/>
    <xf numFmtId="168" fontId="3" fillId="5" borderId="0" xfId="0" applyNumberFormat="1" applyFont="1" applyFill="1"/>
    <xf numFmtId="0" fontId="8" fillId="5" borderId="0" xfId="0" applyFont="1" applyFill="1"/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8" fontId="8" fillId="5" borderId="0" xfId="1" applyNumberFormat="1" applyFont="1" applyFill="1" applyBorder="1" applyAlignment="1">
      <alignment horizontal="center"/>
    </xf>
    <xf numFmtId="169" fontId="0" fillId="5" borderId="0" xfId="0" applyNumberFormat="1" applyFill="1" applyBorder="1" applyAlignment="1">
      <alignment horizontal="center"/>
    </xf>
    <xf numFmtId="0" fontId="8" fillId="5" borderId="0" xfId="0" applyFont="1" applyFill="1" applyBorder="1"/>
    <xf numFmtId="168" fontId="8" fillId="5" borderId="0" xfId="0" applyNumberFormat="1" applyFont="1" applyFill="1" applyBorder="1"/>
    <xf numFmtId="0" fontId="9" fillId="4" borderId="1" xfId="0" applyFont="1" applyFill="1" applyBorder="1"/>
    <xf numFmtId="168" fontId="0" fillId="5" borderId="2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8" fontId="0" fillId="4" borderId="1" xfId="1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/>
    </xf>
    <xf numFmtId="168" fontId="8" fillId="5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auto="1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2D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Normal</a:t>
            </a:r>
            <a:r>
              <a:rPr lang="en-AU" baseline="0"/>
              <a:t> Distribution</a:t>
            </a:r>
            <a:endParaRPr lang="en-AU"/>
          </a:p>
        </c:rich>
      </c:tx>
      <c:layout>
        <c:manualLayout>
          <c:xMode val="edge"/>
          <c:yMode val="edge"/>
          <c:x val="0.33769444444444446"/>
          <c:y val="2.1978021978021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50800"/>
          </c:spPr>
          <c:marker>
            <c:symbol val="none"/>
          </c:marker>
          <c:xVal>
            <c:numRef>
              <c:f>data!$B$2:$B$34</c:f>
              <c:numCache>
                <c:formatCode>General</c:formatCode>
                <c:ptCount val="33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  <c:pt idx="6">
                  <c:v>7.5</c:v>
                </c:pt>
                <c:pt idx="7">
                  <c:v>8.75</c:v>
                </c:pt>
                <c:pt idx="8">
                  <c:v>10</c:v>
                </c:pt>
                <c:pt idx="9">
                  <c:v>11.25</c:v>
                </c:pt>
                <c:pt idx="10">
                  <c:v>12.5</c:v>
                </c:pt>
                <c:pt idx="11">
                  <c:v>13.75</c:v>
                </c:pt>
                <c:pt idx="12">
                  <c:v>15</c:v>
                </c:pt>
                <c:pt idx="13">
                  <c:v>16.25</c:v>
                </c:pt>
                <c:pt idx="14">
                  <c:v>17.5</c:v>
                </c:pt>
                <c:pt idx="15">
                  <c:v>18.75</c:v>
                </c:pt>
                <c:pt idx="16">
                  <c:v>20</c:v>
                </c:pt>
                <c:pt idx="17">
                  <c:v>21.25</c:v>
                </c:pt>
                <c:pt idx="18">
                  <c:v>22.5</c:v>
                </c:pt>
                <c:pt idx="19">
                  <c:v>23.75</c:v>
                </c:pt>
                <c:pt idx="20">
                  <c:v>25</c:v>
                </c:pt>
                <c:pt idx="21">
                  <c:v>26.25</c:v>
                </c:pt>
                <c:pt idx="22">
                  <c:v>27.5</c:v>
                </c:pt>
                <c:pt idx="23">
                  <c:v>28.75</c:v>
                </c:pt>
                <c:pt idx="24">
                  <c:v>30</c:v>
                </c:pt>
                <c:pt idx="25">
                  <c:v>31.25</c:v>
                </c:pt>
                <c:pt idx="26">
                  <c:v>32.5</c:v>
                </c:pt>
                <c:pt idx="27">
                  <c:v>33.75</c:v>
                </c:pt>
                <c:pt idx="28">
                  <c:v>35</c:v>
                </c:pt>
                <c:pt idx="29">
                  <c:v>36.25</c:v>
                </c:pt>
                <c:pt idx="30">
                  <c:v>37.5</c:v>
                </c:pt>
                <c:pt idx="31">
                  <c:v>38.75</c:v>
                </c:pt>
                <c:pt idx="32">
                  <c:v>40</c:v>
                </c:pt>
              </c:numCache>
            </c:numRef>
          </c:xVal>
          <c:yVal>
            <c:numRef>
              <c:f>data!$C$2:$C$34</c:f>
              <c:numCache>
                <c:formatCode>_-* #,##0.00000_-;\-* #,##0.00000_-;_-* "-"??_-;_-@_-</c:formatCode>
                <c:ptCount val="33"/>
                <c:pt idx="0">
                  <c:v>2.6766045152977071E-5</c:v>
                </c:pt>
                <c:pt idx="1">
                  <c:v>7.0519136473489092E-5</c:v>
                </c:pt>
                <c:pt idx="2">
                  <c:v>1.7453653900915202E-4</c:v>
                </c:pt>
                <c:pt idx="3">
                  <c:v>4.0580961145995366E-4</c:v>
                </c:pt>
                <c:pt idx="4">
                  <c:v>8.8636968238760153E-4</c:v>
                </c:pt>
                <c:pt idx="5">
                  <c:v>1.8187125003182104E-3</c:v>
                </c:pt>
                <c:pt idx="6">
                  <c:v>3.5056600987137081E-3</c:v>
                </c:pt>
                <c:pt idx="7">
                  <c:v>6.3479303671334832E-3</c:v>
                </c:pt>
                <c:pt idx="8">
                  <c:v>1.0798193302637612E-2</c:v>
                </c:pt>
                <c:pt idx="9">
                  <c:v>1.7255463765302303E-2</c:v>
                </c:pt>
                <c:pt idx="10">
                  <c:v>2.5903519133178347E-2</c:v>
                </c:pt>
                <c:pt idx="11">
                  <c:v>3.652981707780438E-2</c:v>
                </c:pt>
                <c:pt idx="12">
                  <c:v>4.8394144903828672E-2</c:v>
                </c:pt>
                <c:pt idx="13">
                  <c:v>6.0227486430960882E-2</c:v>
                </c:pt>
                <c:pt idx="14">
                  <c:v>7.0413065352859905E-2</c:v>
                </c:pt>
                <c:pt idx="15">
                  <c:v>7.7333623360569842E-2</c:v>
                </c:pt>
                <c:pt idx="16">
                  <c:v>7.9788456080286549E-2</c:v>
                </c:pt>
                <c:pt idx="17">
                  <c:v>7.7333623360569842E-2</c:v>
                </c:pt>
                <c:pt idx="18">
                  <c:v>7.0413065352859905E-2</c:v>
                </c:pt>
                <c:pt idx="19">
                  <c:v>6.0227486430960882E-2</c:v>
                </c:pt>
                <c:pt idx="20">
                  <c:v>4.8394144903828672E-2</c:v>
                </c:pt>
                <c:pt idx="21">
                  <c:v>3.652981707780438E-2</c:v>
                </c:pt>
                <c:pt idx="22">
                  <c:v>2.5903519133178347E-2</c:v>
                </c:pt>
                <c:pt idx="23">
                  <c:v>1.7255463765302303E-2</c:v>
                </c:pt>
                <c:pt idx="24">
                  <c:v>1.0798193302637612E-2</c:v>
                </c:pt>
                <c:pt idx="25">
                  <c:v>6.3479303671334832E-3</c:v>
                </c:pt>
                <c:pt idx="26">
                  <c:v>3.5056600987137081E-3</c:v>
                </c:pt>
                <c:pt idx="27">
                  <c:v>1.8187125003182104E-3</c:v>
                </c:pt>
                <c:pt idx="28">
                  <c:v>8.8636968238760153E-4</c:v>
                </c:pt>
                <c:pt idx="29">
                  <c:v>4.0580961145995366E-4</c:v>
                </c:pt>
                <c:pt idx="30">
                  <c:v>1.7453653900915202E-4</c:v>
                </c:pt>
                <c:pt idx="31">
                  <c:v>7.0519136473489092E-5</c:v>
                </c:pt>
                <c:pt idx="32">
                  <c:v>2.6766045152977071E-5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5E-4218-B451-455EB59867CE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('n Trapezia'!$T$17,'n Trapezia'!$V$17)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('n Trapezia'!$U$17,'n Trapezia'!$W$17)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A9-4EB3-B2E7-03D28BC0452B}"/>
            </c:ext>
          </c:extLst>
        </c:ser>
        <c:ser>
          <c:idx val="2"/>
          <c:order val="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Trapezia'!$X$17,'n Trapezia'!$Z$17)</c:f>
            </c:numRef>
          </c:xVal>
          <c:yVal>
            <c:numRef>
              <c:f>('n Trapezia'!$Y$17,'n Trapezia'!$AA$17)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A9-4EB3-B2E7-03D28BC0452B}"/>
            </c:ext>
          </c:extLst>
        </c:ser>
        <c:ser>
          <c:idx val="3"/>
          <c:order val="3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Trapezia'!$T$18,'n Trapezia'!$V$18)</c:f>
            </c:numRef>
          </c:xVal>
          <c:yVal>
            <c:numRef>
              <c:f>('n Trapezia'!$U$18,'n Trapezia'!$W$18)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A9-4EB3-B2E7-03D28BC0452B}"/>
            </c:ext>
          </c:extLst>
        </c:ser>
        <c:ser>
          <c:idx val="4"/>
          <c:order val="4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Trapezia'!$X$18,'n Trapezia'!$Z$18)</c:f>
            </c:numRef>
          </c:xVal>
          <c:yVal>
            <c:numRef>
              <c:f>('n Trapezia'!$Y$18,'n Trapezia'!$AA$18)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DA9-4EB3-B2E7-03D28BC0452B}"/>
            </c:ext>
          </c:extLst>
        </c:ser>
        <c:ser>
          <c:idx val="5"/>
          <c:order val="5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Trapezia'!$T$19,'n Trapezia'!$V$19)</c:f>
            </c:numRef>
          </c:xVal>
          <c:yVal>
            <c:numRef>
              <c:f>('n Trapezia'!$U$19,'n Trapezia'!$W$19)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DA9-4EB3-B2E7-03D28BC0452B}"/>
            </c:ext>
          </c:extLst>
        </c:ser>
        <c:ser>
          <c:idx val="6"/>
          <c:order val="6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Trapezia'!$X$19,'n Trapezia'!$Z$19)</c:f>
            </c:numRef>
          </c:xVal>
          <c:yVal>
            <c:numRef>
              <c:f>('n Trapezia'!$Y$19,'n Trapezia'!$AA$19)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DA9-4EB3-B2E7-03D28BC0452B}"/>
            </c:ext>
          </c:extLst>
        </c:ser>
        <c:ser>
          <c:idx val="7"/>
          <c:order val="7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Trapezia'!$T$20,'n Trapezia'!$V$20)</c:f>
            </c:numRef>
          </c:xVal>
          <c:yVal>
            <c:numRef>
              <c:f>('n Trapezia'!$U$20,'n Trapezia'!$W$20)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DA9-4EB3-B2E7-03D28BC0452B}"/>
            </c:ext>
          </c:extLst>
        </c:ser>
        <c:ser>
          <c:idx val="8"/>
          <c:order val="8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Trapezia'!$X$20,'n Trapezia'!$Z$20)</c:f>
            </c:numRef>
          </c:xVal>
          <c:yVal>
            <c:numRef>
              <c:f>('n Trapezia'!$Y$20,'n Trapezia'!$AA$20)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DA9-4EB3-B2E7-03D28BC0452B}"/>
            </c:ext>
          </c:extLst>
        </c:ser>
        <c:ser>
          <c:idx val="9"/>
          <c:order val="9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Trapezia'!$T$21,'n Trapezia'!$V$21)</c:f>
            </c:numRef>
          </c:xVal>
          <c:yVal>
            <c:numRef>
              <c:f>('n Trapezia'!$U$21,'n Trapezia'!$W$21)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DA9-4EB3-B2E7-03D28BC0452B}"/>
            </c:ext>
          </c:extLst>
        </c:ser>
        <c:ser>
          <c:idx val="10"/>
          <c:order val="1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Trapezia'!$X$21,'n Trapezia'!$Z$21)</c:f>
            </c:numRef>
          </c:xVal>
          <c:yVal>
            <c:numRef>
              <c:f>('n Trapezia'!$Y$21,'n Trapezia'!$AA$21)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DA9-4EB3-B2E7-03D28BC0452B}"/>
            </c:ext>
          </c:extLst>
        </c:ser>
        <c:ser>
          <c:idx val="11"/>
          <c:order val="11"/>
          <c:marker>
            <c:symbol val="none"/>
          </c:marker>
          <c:dPt>
            <c:idx val="1"/>
            <c:bubble3D val="0"/>
            <c:spPr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3DA9-4EB3-B2E7-03D28BC0452B}"/>
              </c:ext>
            </c:extLst>
          </c:dPt>
          <c:xVal>
            <c:numRef>
              <c:f>('n Trapezia'!$T$22,'n Trapezia'!$V$22)</c:f>
            </c:numRef>
          </c:xVal>
          <c:yVal>
            <c:numRef>
              <c:f>('n Trapezia'!$U$22,'n Trapezia'!$W$22)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DA9-4EB3-B2E7-03D28BC0452B}"/>
            </c:ext>
          </c:extLst>
        </c:ser>
        <c:ser>
          <c:idx val="12"/>
          <c:order val="12"/>
          <c:marker>
            <c:symbol val="none"/>
          </c:marker>
          <c:dPt>
            <c:idx val="1"/>
            <c:bubble3D val="0"/>
            <c:spPr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3DA9-4EB3-B2E7-03D28BC0452B}"/>
              </c:ext>
            </c:extLst>
          </c:dPt>
          <c:xVal>
            <c:numRef>
              <c:f>('n Trapezia'!$X$22,'n Trapezia'!$Z$22)</c:f>
            </c:numRef>
          </c:xVal>
          <c:yVal>
            <c:numRef>
              <c:f>('n Trapezia'!$Y$22,'n Trapezia'!$AA$22)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DA9-4EB3-B2E7-03D28BC0452B}"/>
            </c:ext>
          </c:extLst>
        </c:ser>
        <c:ser>
          <c:idx val="13"/>
          <c:order val="13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Trapezia'!$T$23,'n Trapezia'!$V$23)</c:f>
            </c:numRef>
          </c:xVal>
          <c:yVal>
            <c:numRef>
              <c:f>('n Trapezia'!$U$23,'n Trapezia'!$W$23)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DA9-4EB3-B2E7-03D28BC0452B}"/>
            </c:ext>
          </c:extLst>
        </c:ser>
        <c:ser>
          <c:idx val="14"/>
          <c:order val="14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Trapezia'!$X$23,'n Trapezia'!$Z$23)</c:f>
            </c:numRef>
          </c:xVal>
          <c:yVal>
            <c:numRef>
              <c:f>('n Trapezia'!$Y$23,'n Trapezia'!$AA$23)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DA9-4EB3-B2E7-03D28BC0452B}"/>
            </c:ext>
          </c:extLst>
        </c:ser>
        <c:ser>
          <c:idx val="15"/>
          <c:order val="15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Trapezia'!$T$24,'n Trapezia'!$V$24)</c:f>
            </c:numRef>
          </c:xVal>
          <c:yVal>
            <c:numRef>
              <c:f>('n Trapezia'!$U$24,'n Trapezia'!$W$24)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DA9-4EB3-B2E7-03D28BC0452B}"/>
            </c:ext>
          </c:extLst>
        </c:ser>
        <c:ser>
          <c:idx val="16"/>
          <c:order val="16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Trapezia'!$X$24,'n Trapezia'!$Z$24)</c:f>
            </c:numRef>
          </c:xVal>
          <c:yVal>
            <c:numRef>
              <c:f>('n Trapezia'!$Y$24,'n Trapezia'!$AA$24)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DA9-4EB3-B2E7-03D28BC0452B}"/>
            </c:ext>
          </c:extLst>
        </c:ser>
        <c:ser>
          <c:idx val="17"/>
          <c:order val="17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Trapezia'!$T$25,'n Trapezia'!$V$25)</c:f>
            </c:numRef>
          </c:xVal>
          <c:yVal>
            <c:numRef>
              <c:f>('n Trapezia'!$U$25,'n Trapezia'!$W$25)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DA9-4EB3-B2E7-03D28BC0452B}"/>
            </c:ext>
          </c:extLst>
        </c:ser>
        <c:ser>
          <c:idx val="18"/>
          <c:order val="18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Trapezia'!$X$25,'n Trapezia'!$Z$25)</c:f>
            </c:numRef>
          </c:xVal>
          <c:yVal>
            <c:numRef>
              <c:f>('n Trapezia'!$Y$25,'n Trapezia'!$AA$25)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DA9-4EB3-B2E7-03D28BC0452B}"/>
            </c:ext>
          </c:extLst>
        </c:ser>
        <c:ser>
          <c:idx val="19"/>
          <c:order val="19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Trapezia'!$T$26,'n Trapezia'!$V$26)</c:f>
            </c:numRef>
          </c:xVal>
          <c:yVal>
            <c:numRef>
              <c:f>('n Trapezia'!$U$26,'n Trapezia'!$W$26)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DA9-4EB3-B2E7-03D28BC0452B}"/>
            </c:ext>
          </c:extLst>
        </c:ser>
        <c:ser>
          <c:idx val="20"/>
          <c:order val="2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Trapezia'!$X$26,'n Trapezia'!$Z$26)</c:f>
            </c:numRef>
          </c:xVal>
          <c:yVal>
            <c:numRef>
              <c:f>('n Trapezia'!$Y$26,'n Trapezia'!$AA$26)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DA9-4EB3-B2E7-03D28BC0452B}"/>
            </c:ext>
          </c:extLst>
        </c:ser>
        <c:ser>
          <c:idx val="21"/>
          <c:order val="2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Trapezia'!$T$31,'n Trapezia'!$T$32)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('n Trapezia'!$U$31,'n Trapezia'!$U$32)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DA9-4EB3-B2E7-03D28BC0452B}"/>
            </c:ext>
          </c:extLst>
        </c:ser>
        <c:ser>
          <c:idx val="22"/>
          <c:order val="2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('n Trapezia'!$T$28,'n Trapezia'!$T$29)</c:f>
              <c:numCache>
                <c:formatCode>General</c:formatCode>
                <c:ptCount val="2"/>
                <c:pt idx="0" formatCode="_-* #,##0.0000_-;\-* #,##0.0000_-;_-* &quot;-&quot;??_-;_-@_-">
                  <c:v>0</c:v>
                </c:pt>
                <c:pt idx="1">
                  <c:v>0</c:v>
                </c:pt>
              </c:numCache>
            </c:numRef>
          </c:xVal>
          <c:yVal>
            <c:numRef>
              <c:f>('n Trapezia'!$U$28,'n Trapezia'!$U$29)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DA9-4EB3-B2E7-03D28BC04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302824"/>
        <c:axId val="570303480"/>
      </c:scatterChart>
      <c:valAx>
        <c:axId val="57030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303480"/>
        <c:crosses val="autoZero"/>
        <c:crossBetween val="midCat"/>
      </c:valAx>
      <c:valAx>
        <c:axId val="57030348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P(x)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3028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Normal</a:t>
            </a:r>
            <a:r>
              <a:rPr lang="en-AU" baseline="0"/>
              <a:t> Distribution</a:t>
            </a:r>
            <a:endParaRPr lang="en-AU"/>
          </a:p>
        </c:rich>
      </c:tx>
      <c:layout>
        <c:manualLayout>
          <c:xMode val="edge"/>
          <c:yMode val="edge"/>
          <c:x val="0.33769444444444446"/>
          <c:y val="2.1978021978021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marker>
            <c:symbol val="none"/>
          </c:marker>
          <c:xVal>
            <c:numRef>
              <c:f>data!$B$2:$B$34</c:f>
              <c:numCache>
                <c:formatCode>General</c:formatCode>
                <c:ptCount val="33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  <c:pt idx="6">
                  <c:v>7.5</c:v>
                </c:pt>
                <c:pt idx="7">
                  <c:v>8.75</c:v>
                </c:pt>
                <c:pt idx="8">
                  <c:v>10</c:v>
                </c:pt>
                <c:pt idx="9">
                  <c:v>11.25</c:v>
                </c:pt>
                <c:pt idx="10">
                  <c:v>12.5</c:v>
                </c:pt>
                <c:pt idx="11">
                  <c:v>13.75</c:v>
                </c:pt>
                <c:pt idx="12">
                  <c:v>15</c:v>
                </c:pt>
                <c:pt idx="13">
                  <c:v>16.25</c:v>
                </c:pt>
                <c:pt idx="14">
                  <c:v>17.5</c:v>
                </c:pt>
                <c:pt idx="15">
                  <c:v>18.75</c:v>
                </c:pt>
                <c:pt idx="16">
                  <c:v>20</c:v>
                </c:pt>
                <c:pt idx="17">
                  <c:v>21.25</c:v>
                </c:pt>
                <c:pt idx="18">
                  <c:v>22.5</c:v>
                </c:pt>
                <c:pt idx="19">
                  <c:v>23.75</c:v>
                </c:pt>
                <c:pt idx="20">
                  <c:v>25</c:v>
                </c:pt>
                <c:pt idx="21">
                  <c:v>26.25</c:v>
                </c:pt>
                <c:pt idx="22">
                  <c:v>27.5</c:v>
                </c:pt>
                <c:pt idx="23">
                  <c:v>28.75</c:v>
                </c:pt>
                <c:pt idx="24">
                  <c:v>30</c:v>
                </c:pt>
                <c:pt idx="25">
                  <c:v>31.25</c:v>
                </c:pt>
                <c:pt idx="26">
                  <c:v>32.5</c:v>
                </c:pt>
                <c:pt idx="27">
                  <c:v>33.75</c:v>
                </c:pt>
                <c:pt idx="28">
                  <c:v>35</c:v>
                </c:pt>
                <c:pt idx="29">
                  <c:v>36.25</c:v>
                </c:pt>
                <c:pt idx="30">
                  <c:v>37.5</c:v>
                </c:pt>
                <c:pt idx="31">
                  <c:v>38.75</c:v>
                </c:pt>
                <c:pt idx="32">
                  <c:v>40</c:v>
                </c:pt>
              </c:numCache>
            </c:numRef>
          </c:xVal>
          <c:yVal>
            <c:numRef>
              <c:f>data!$C$2:$C$34</c:f>
              <c:numCache>
                <c:formatCode>_-* #,##0.00000_-;\-* #,##0.00000_-;_-* "-"??_-;_-@_-</c:formatCode>
                <c:ptCount val="33"/>
                <c:pt idx="0">
                  <c:v>2.6766045152977071E-5</c:v>
                </c:pt>
                <c:pt idx="1">
                  <c:v>7.0519136473489092E-5</c:v>
                </c:pt>
                <c:pt idx="2">
                  <c:v>1.7453653900915202E-4</c:v>
                </c:pt>
                <c:pt idx="3">
                  <c:v>4.0580961145995366E-4</c:v>
                </c:pt>
                <c:pt idx="4">
                  <c:v>8.8636968238760153E-4</c:v>
                </c:pt>
                <c:pt idx="5">
                  <c:v>1.8187125003182104E-3</c:v>
                </c:pt>
                <c:pt idx="6">
                  <c:v>3.5056600987137081E-3</c:v>
                </c:pt>
                <c:pt idx="7">
                  <c:v>6.3479303671334832E-3</c:v>
                </c:pt>
                <c:pt idx="8">
                  <c:v>1.0798193302637612E-2</c:v>
                </c:pt>
                <c:pt idx="9">
                  <c:v>1.7255463765302303E-2</c:v>
                </c:pt>
                <c:pt idx="10">
                  <c:v>2.5903519133178347E-2</c:v>
                </c:pt>
                <c:pt idx="11">
                  <c:v>3.652981707780438E-2</c:v>
                </c:pt>
                <c:pt idx="12">
                  <c:v>4.8394144903828672E-2</c:v>
                </c:pt>
                <c:pt idx="13">
                  <c:v>6.0227486430960882E-2</c:v>
                </c:pt>
                <c:pt idx="14">
                  <c:v>7.0413065352859905E-2</c:v>
                </c:pt>
                <c:pt idx="15">
                  <c:v>7.7333623360569842E-2</c:v>
                </c:pt>
                <c:pt idx="16">
                  <c:v>7.9788456080286549E-2</c:v>
                </c:pt>
                <c:pt idx="17">
                  <c:v>7.7333623360569842E-2</c:v>
                </c:pt>
                <c:pt idx="18">
                  <c:v>7.0413065352859905E-2</c:v>
                </c:pt>
                <c:pt idx="19">
                  <c:v>6.0227486430960882E-2</c:v>
                </c:pt>
                <c:pt idx="20">
                  <c:v>4.8394144903828672E-2</c:v>
                </c:pt>
                <c:pt idx="21">
                  <c:v>3.652981707780438E-2</c:v>
                </c:pt>
                <c:pt idx="22">
                  <c:v>2.5903519133178347E-2</c:v>
                </c:pt>
                <c:pt idx="23">
                  <c:v>1.7255463765302303E-2</c:v>
                </c:pt>
                <c:pt idx="24">
                  <c:v>1.0798193302637612E-2</c:v>
                </c:pt>
                <c:pt idx="25">
                  <c:v>6.3479303671334832E-3</c:v>
                </c:pt>
                <c:pt idx="26">
                  <c:v>3.5056600987137081E-3</c:v>
                </c:pt>
                <c:pt idx="27">
                  <c:v>1.8187125003182104E-3</c:v>
                </c:pt>
                <c:pt idx="28">
                  <c:v>8.8636968238760153E-4</c:v>
                </c:pt>
                <c:pt idx="29">
                  <c:v>4.0580961145995366E-4</c:v>
                </c:pt>
                <c:pt idx="30">
                  <c:v>1.7453653900915202E-4</c:v>
                </c:pt>
                <c:pt idx="31">
                  <c:v>7.0519136473489092E-5</c:v>
                </c:pt>
                <c:pt idx="32">
                  <c:v>2.6766045152977071E-5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B76-4809-A6C3-B168B0306D19}"/>
            </c:ext>
          </c:extLst>
        </c:ser>
        <c:ser>
          <c:idx val="1"/>
          <c:order val="1"/>
          <c:marker>
            <c:symbol val="none"/>
          </c:marker>
          <c:xVal>
            <c:numRef>
              <c:f>data!$B$2:$B$34</c:f>
              <c:numCache>
                <c:formatCode>General</c:formatCode>
                <c:ptCount val="33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  <c:pt idx="6">
                  <c:v>7.5</c:v>
                </c:pt>
                <c:pt idx="7">
                  <c:v>8.75</c:v>
                </c:pt>
                <c:pt idx="8">
                  <c:v>10</c:v>
                </c:pt>
                <c:pt idx="9">
                  <c:v>11.25</c:v>
                </c:pt>
                <c:pt idx="10">
                  <c:v>12.5</c:v>
                </c:pt>
                <c:pt idx="11">
                  <c:v>13.75</c:v>
                </c:pt>
                <c:pt idx="12">
                  <c:v>15</c:v>
                </c:pt>
                <c:pt idx="13">
                  <c:v>16.25</c:v>
                </c:pt>
                <c:pt idx="14">
                  <c:v>17.5</c:v>
                </c:pt>
                <c:pt idx="15">
                  <c:v>18.75</c:v>
                </c:pt>
                <c:pt idx="16">
                  <c:v>20</c:v>
                </c:pt>
                <c:pt idx="17">
                  <c:v>21.25</c:v>
                </c:pt>
                <c:pt idx="18">
                  <c:v>22.5</c:v>
                </c:pt>
                <c:pt idx="19">
                  <c:v>23.75</c:v>
                </c:pt>
                <c:pt idx="20">
                  <c:v>25</c:v>
                </c:pt>
                <c:pt idx="21">
                  <c:v>26.25</c:v>
                </c:pt>
                <c:pt idx="22">
                  <c:v>27.5</c:v>
                </c:pt>
                <c:pt idx="23">
                  <c:v>28.75</c:v>
                </c:pt>
                <c:pt idx="24">
                  <c:v>30</c:v>
                </c:pt>
                <c:pt idx="25">
                  <c:v>31.25</c:v>
                </c:pt>
                <c:pt idx="26">
                  <c:v>32.5</c:v>
                </c:pt>
                <c:pt idx="27">
                  <c:v>33.75</c:v>
                </c:pt>
                <c:pt idx="28">
                  <c:v>35</c:v>
                </c:pt>
                <c:pt idx="29">
                  <c:v>36.25</c:v>
                </c:pt>
                <c:pt idx="30">
                  <c:v>37.5</c:v>
                </c:pt>
                <c:pt idx="31">
                  <c:v>38.75</c:v>
                </c:pt>
                <c:pt idx="32">
                  <c:v>40</c:v>
                </c:pt>
              </c:numCache>
            </c:numRef>
          </c:xVal>
          <c:yVal>
            <c:numRef>
              <c:f>data!$C$2:$C$34</c:f>
              <c:numCache>
                <c:formatCode>_-* #,##0.00000_-;\-* #,##0.00000_-;_-* "-"??_-;_-@_-</c:formatCode>
                <c:ptCount val="33"/>
                <c:pt idx="0">
                  <c:v>2.6766045152977071E-5</c:v>
                </c:pt>
                <c:pt idx="1">
                  <c:v>7.0519136473489092E-5</c:v>
                </c:pt>
                <c:pt idx="2">
                  <c:v>1.7453653900915202E-4</c:v>
                </c:pt>
                <c:pt idx="3">
                  <c:v>4.0580961145995366E-4</c:v>
                </c:pt>
                <c:pt idx="4">
                  <c:v>8.8636968238760153E-4</c:v>
                </c:pt>
                <c:pt idx="5">
                  <c:v>1.8187125003182104E-3</c:v>
                </c:pt>
                <c:pt idx="6">
                  <c:v>3.5056600987137081E-3</c:v>
                </c:pt>
                <c:pt idx="7">
                  <c:v>6.3479303671334832E-3</c:v>
                </c:pt>
                <c:pt idx="8">
                  <c:v>1.0798193302637612E-2</c:v>
                </c:pt>
                <c:pt idx="9">
                  <c:v>1.7255463765302303E-2</c:v>
                </c:pt>
                <c:pt idx="10">
                  <c:v>2.5903519133178347E-2</c:v>
                </c:pt>
                <c:pt idx="11">
                  <c:v>3.652981707780438E-2</c:v>
                </c:pt>
                <c:pt idx="12">
                  <c:v>4.8394144903828672E-2</c:v>
                </c:pt>
                <c:pt idx="13">
                  <c:v>6.0227486430960882E-2</c:v>
                </c:pt>
                <c:pt idx="14">
                  <c:v>7.0413065352859905E-2</c:v>
                </c:pt>
                <c:pt idx="15">
                  <c:v>7.7333623360569842E-2</c:v>
                </c:pt>
                <c:pt idx="16">
                  <c:v>7.9788456080286549E-2</c:v>
                </c:pt>
                <c:pt idx="17">
                  <c:v>7.7333623360569842E-2</c:v>
                </c:pt>
                <c:pt idx="18">
                  <c:v>7.0413065352859905E-2</c:v>
                </c:pt>
                <c:pt idx="19">
                  <c:v>6.0227486430960882E-2</c:v>
                </c:pt>
                <c:pt idx="20">
                  <c:v>4.8394144903828672E-2</c:v>
                </c:pt>
                <c:pt idx="21">
                  <c:v>3.652981707780438E-2</c:v>
                </c:pt>
                <c:pt idx="22">
                  <c:v>2.5903519133178347E-2</c:v>
                </c:pt>
                <c:pt idx="23">
                  <c:v>1.7255463765302303E-2</c:v>
                </c:pt>
                <c:pt idx="24">
                  <c:v>1.0798193302637612E-2</c:v>
                </c:pt>
                <c:pt idx="25">
                  <c:v>6.3479303671334832E-3</c:v>
                </c:pt>
                <c:pt idx="26">
                  <c:v>3.5056600987137081E-3</c:v>
                </c:pt>
                <c:pt idx="27">
                  <c:v>1.8187125003182104E-3</c:v>
                </c:pt>
                <c:pt idx="28">
                  <c:v>8.8636968238760153E-4</c:v>
                </c:pt>
                <c:pt idx="29">
                  <c:v>4.0580961145995366E-4</c:v>
                </c:pt>
                <c:pt idx="30">
                  <c:v>1.7453653900915202E-4</c:v>
                </c:pt>
                <c:pt idx="31">
                  <c:v>7.0519136473489092E-5</c:v>
                </c:pt>
                <c:pt idx="32">
                  <c:v>2.6766045152977071E-5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76-4809-A6C3-B168B0306D19}"/>
            </c:ext>
          </c:extLst>
        </c:ser>
        <c:ser>
          <c:idx val="2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data!$B$2:$B$34</c:f>
              <c:numCache>
                <c:formatCode>General</c:formatCode>
                <c:ptCount val="33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  <c:pt idx="6">
                  <c:v>7.5</c:v>
                </c:pt>
                <c:pt idx="7">
                  <c:v>8.75</c:v>
                </c:pt>
                <c:pt idx="8">
                  <c:v>10</c:v>
                </c:pt>
                <c:pt idx="9">
                  <c:v>11.25</c:v>
                </c:pt>
                <c:pt idx="10">
                  <c:v>12.5</c:v>
                </c:pt>
                <c:pt idx="11">
                  <c:v>13.75</c:v>
                </c:pt>
                <c:pt idx="12">
                  <c:v>15</c:v>
                </c:pt>
                <c:pt idx="13">
                  <c:v>16.25</c:v>
                </c:pt>
                <c:pt idx="14">
                  <c:v>17.5</c:v>
                </c:pt>
                <c:pt idx="15">
                  <c:v>18.75</c:v>
                </c:pt>
                <c:pt idx="16">
                  <c:v>20</c:v>
                </c:pt>
                <c:pt idx="17">
                  <c:v>21.25</c:v>
                </c:pt>
                <c:pt idx="18">
                  <c:v>22.5</c:v>
                </c:pt>
                <c:pt idx="19">
                  <c:v>23.75</c:v>
                </c:pt>
                <c:pt idx="20">
                  <c:v>25</c:v>
                </c:pt>
                <c:pt idx="21">
                  <c:v>26.25</c:v>
                </c:pt>
                <c:pt idx="22">
                  <c:v>27.5</c:v>
                </c:pt>
                <c:pt idx="23">
                  <c:v>28.75</c:v>
                </c:pt>
                <c:pt idx="24">
                  <c:v>30</c:v>
                </c:pt>
                <c:pt idx="25">
                  <c:v>31.25</c:v>
                </c:pt>
                <c:pt idx="26">
                  <c:v>32.5</c:v>
                </c:pt>
                <c:pt idx="27">
                  <c:v>33.75</c:v>
                </c:pt>
                <c:pt idx="28">
                  <c:v>35</c:v>
                </c:pt>
                <c:pt idx="29">
                  <c:v>36.25</c:v>
                </c:pt>
                <c:pt idx="30">
                  <c:v>37.5</c:v>
                </c:pt>
                <c:pt idx="31">
                  <c:v>38.75</c:v>
                </c:pt>
                <c:pt idx="32">
                  <c:v>40</c:v>
                </c:pt>
              </c:numCache>
            </c:numRef>
          </c:xVal>
          <c:yVal>
            <c:numRef>
              <c:f>data!$C$2:$C$34</c:f>
              <c:numCache>
                <c:formatCode>_-* #,##0.00000_-;\-* #,##0.00000_-;_-* "-"??_-;_-@_-</c:formatCode>
                <c:ptCount val="33"/>
                <c:pt idx="0">
                  <c:v>2.6766045152977071E-5</c:v>
                </c:pt>
                <c:pt idx="1">
                  <c:v>7.0519136473489092E-5</c:v>
                </c:pt>
                <c:pt idx="2">
                  <c:v>1.7453653900915202E-4</c:v>
                </c:pt>
                <c:pt idx="3">
                  <c:v>4.0580961145995366E-4</c:v>
                </c:pt>
                <c:pt idx="4">
                  <c:v>8.8636968238760153E-4</c:v>
                </c:pt>
                <c:pt idx="5">
                  <c:v>1.8187125003182104E-3</c:v>
                </c:pt>
                <c:pt idx="6">
                  <c:v>3.5056600987137081E-3</c:v>
                </c:pt>
                <c:pt idx="7">
                  <c:v>6.3479303671334832E-3</c:v>
                </c:pt>
                <c:pt idx="8">
                  <c:v>1.0798193302637612E-2</c:v>
                </c:pt>
                <c:pt idx="9">
                  <c:v>1.7255463765302303E-2</c:v>
                </c:pt>
                <c:pt idx="10">
                  <c:v>2.5903519133178347E-2</c:v>
                </c:pt>
                <c:pt idx="11">
                  <c:v>3.652981707780438E-2</c:v>
                </c:pt>
                <c:pt idx="12">
                  <c:v>4.8394144903828672E-2</c:v>
                </c:pt>
                <c:pt idx="13">
                  <c:v>6.0227486430960882E-2</c:v>
                </c:pt>
                <c:pt idx="14">
                  <c:v>7.0413065352859905E-2</c:v>
                </c:pt>
                <c:pt idx="15">
                  <c:v>7.7333623360569842E-2</c:v>
                </c:pt>
                <c:pt idx="16">
                  <c:v>7.9788456080286549E-2</c:v>
                </c:pt>
                <c:pt idx="17">
                  <c:v>7.7333623360569842E-2</c:v>
                </c:pt>
                <c:pt idx="18">
                  <c:v>7.0413065352859905E-2</c:v>
                </c:pt>
                <c:pt idx="19">
                  <c:v>6.0227486430960882E-2</c:v>
                </c:pt>
                <c:pt idx="20">
                  <c:v>4.8394144903828672E-2</c:v>
                </c:pt>
                <c:pt idx="21">
                  <c:v>3.652981707780438E-2</c:v>
                </c:pt>
                <c:pt idx="22">
                  <c:v>2.5903519133178347E-2</c:v>
                </c:pt>
                <c:pt idx="23">
                  <c:v>1.7255463765302303E-2</c:v>
                </c:pt>
                <c:pt idx="24">
                  <c:v>1.0798193302637612E-2</c:v>
                </c:pt>
                <c:pt idx="25">
                  <c:v>6.3479303671334832E-3</c:v>
                </c:pt>
                <c:pt idx="26">
                  <c:v>3.5056600987137081E-3</c:v>
                </c:pt>
                <c:pt idx="27">
                  <c:v>1.8187125003182104E-3</c:v>
                </c:pt>
                <c:pt idx="28">
                  <c:v>8.8636968238760153E-4</c:v>
                </c:pt>
                <c:pt idx="29">
                  <c:v>4.0580961145995366E-4</c:v>
                </c:pt>
                <c:pt idx="30">
                  <c:v>1.7453653900915202E-4</c:v>
                </c:pt>
                <c:pt idx="31">
                  <c:v>7.0519136473489092E-5</c:v>
                </c:pt>
                <c:pt idx="32">
                  <c:v>2.6766045152977071E-5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76-4809-A6C3-B168B0306D19}"/>
            </c:ext>
          </c:extLst>
        </c:ser>
        <c:ser>
          <c:idx val="0"/>
          <c:order val="3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data!$B$2:$B$34</c:f>
              <c:numCache>
                <c:formatCode>General</c:formatCode>
                <c:ptCount val="33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  <c:pt idx="6">
                  <c:v>7.5</c:v>
                </c:pt>
                <c:pt idx="7">
                  <c:v>8.75</c:v>
                </c:pt>
                <c:pt idx="8">
                  <c:v>10</c:v>
                </c:pt>
                <c:pt idx="9">
                  <c:v>11.25</c:v>
                </c:pt>
                <c:pt idx="10">
                  <c:v>12.5</c:v>
                </c:pt>
                <c:pt idx="11">
                  <c:v>13.75</c:v>
                </c:pt>
                <c:pt idx="12">
                  <c:v>15</c:v>
                </c:pt>
                <c:pt idx="13">
                  <c:v>16.25</c:v>
                </c:pt>
                <c:pt idx="14">
                  <c:v>17.5</c:v>
                </c:pt>
                <c:pt idx="15">
                  <c:v>18.75</c:v>
                </c:pt>
                <c:pt idx="16">
                  <c:v>20</c:v>
                </c:pt>
                <c:pt idx="17">
                  <c:v>21.25</c:v>
                </c:pt>
                <c:pt idx="18">
                  <c:v>22.5</c:v>
                </c:pt>
                <c:pt idx="19">
                  <c:v>23.75</c:v>
                </c:pt>
                <c:pt idx="20">
                  <c:v>25</c:v>
                </c:pt>
                <c:pt idx="21">
                  <c:v>26.25</c:v>
                </c:pt>
                <c:pt idx="22">
                  <c:v>27.5</c:v>
                </c:pt>
                <c:pt idx="23">
                  <c:v>28.75</c:v>
                </c:pt>
                <c:pt idx="24">
                  <c:v>30</c:v>
                </c:pt>
                <c:pt idx="25">
                  <c:v>31.25</c:v>
                </c:pt>
                <c:pt idx="26">
                  <c:v>32.5</c:v>
                </c:pt>
                <c:pt idx="27">
                  <c:v>33.75</c:v>
                </c:pt>
                <c:pt idx="28">
                  <c:v>35</c:v>
                </c:pt>
                <c:pt idx="29">
                  <c:v>36.25</c:v>
                </c:pt>
                <c:pt idx="30">
                  <c:v>37.5</c:v>
                </c:pt>
                <c:pt idx="31">
                  <c:v>38.75</c:v>
                </c:pt>
                <c:pt idx="32">
                  <c:v>40</c:v>
                </c:pt>
              </c:numCache>
            </c:numRef>
          </c:xVal>
          <c:yVal>
            <c:numRef>
              <c:f>data!$C$2:$C$34</c:f>
              <c:numCache>
                <c:formatCode>_-* #,##0.00000_-;\-* #,##0.00000_-;_-* "-"??_-;_-@_-</c:formatCode>
                <c:ptCount val="33"/>
                <c:pt idx="0">
                  <c:v>2.6766045152977071E-5</c:v>
                </c:pt>
                <c:pt idx="1">
                  <c:v>7.0519136473489092E-5</c:v>
                </c:pt>
                <c:pt idx="2">
                  <c:v>1.7453653900915202E-4</c:v>
                </c:pt>
                <c:pt idx="3">
                  <c:v>4.0580961145995366E-4</c:v>
                </c:pt>
                <c:pt idx="4">
                  <c:v>8.8636968238760153E-4</c:v>
                </c:pt>
                <c:pt idx="5">
                  <c:v>1.8187125003182104E-3</c:v>
                </c:pt>
                <c:pt idx="6">
                  <c:v>3.5056600987137081E-3</c:v>
                </c:pt>
                <c:pt idx="7">
                  <c:v>6.3479303671334832E-3</c:v>
                </c:pt>
                <c:pt idx="8">
                  <c:v>1.0798193302637612E-2</c:v>
                </c:pt>
                <c:pt idx="9">
                  <c:v>1.7255463765302303E-2</c:v>
                </c:pt>
                <c:pt idx="10">
                  <c:v>2.5903519133178347E-2</c:v>
                </c:pt>
                <c:pt idx="11">
                  <c:v>3.652981707780438E-2</c:v>
                </c:pt>
                <c:pt idx="12">
                  <c:v>4.8394144903828672E-2</c:v>
                </c:pt>
                <c:pt idx="13">
                  <c:v>6.0227486430960882E-2</c:v>
                </c:pt>
                <c:pt idx="14">
                  <c:v>7.0413065352859905E-2</c:v>
                </c:pt>
                <c:pt idx="15">
                  <c:v>7.7333623360569842E-2</c:v>
                </c:pt>
                <c:pt idx="16">
                  <c:v>7.9788456080286549E-2</c:v>
                </c:pt>
                <c:pt idx="17">
                  <c:v>7.7333623360569842E-2</c:v>
                </c:pt>
                <c:pt idx="18">
                  <c:v>7.0413065352859905E-2</c:v>
                </c:pt>
                <c:pt idx="19">
                  <c:v>6.0227486430960882E-2</c:v>
                </c:pt>
                <c:pt idx="20">
                  <c:v>4.8394144903828672E-2</c:v>
                </c:pt>
                <c:pt idx="21">
                  <c:v>3.652981707780438E-2</c:v>
                </c:pt>
                <c:pt idx="22">
                  <c:v>2.5903519133178347E-2</c:v>
                </c:pt>
                <c:pt idx="23">
                  <c:v>1.7255463765302303E-2</c:v>
                </c:pt>
                <c:pt idx="24">
                  <c:v>1.0798193302637612E-2</c:v>
                </c:pt>
                <c:pt idx="25">
                  <c:v>6.3479303671334832E-3</c:v>
                </c:pt>
                <c:pt idx="26">
                  <c:v>3.5056600987137081E-3</c:v>
                </c:pt>
                <c:pt idx="27">
                  <c:v>1.8187125003182104E-3</c:v>
                </c:pt>
                <c:pt idx="28">
                  <c:v>8.8636968238760153E-4</c:v>
                </c:pt>
                <c:pt idx="29">
                  <c:v>4.0580961145995366E-4</c:v>
                </c:pt>
                <c:pt idx="30">
                  <c:v>1.7453653900915202E-4</c:v>
                </c:pt>
                <c:pt idx="31">
                  <c:v>7.0519136473489092E-5</c:v>
                </c:pt>
                <c:pt idx="32">
                  <c:v>2.6766045152977071E-5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B76-4809-A6C3-B168B030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302824"/>
        <c:axId val="570303480"/>
      </c:scatterChart>
      <c:valAx>
        <c:axId val="57030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303480"/>
        <c:crosses val="autoZero"/>
        <c:crossBetween val="midCat"/>
      </c:valAx>
      <c:valAx>
        <c:axId val="57030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P(x)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3028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322790</xdr:colOff>
      <xdr:row>14</xdr:row>
      <xdr:rowOff>125556</xdr:rowOff>
    </xdr:from>
    <xdr:to>
      <xdr:col>16</xdr:col>
      <xdr:colOff>11060</xdr:colOff>
      <xdr:row>32</xdr:row>
      <xdr:rowOff>60365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203386</xdr:colOff>
      <xdr:row>1</xdr:row>
      <xdr:rowOff>72840</xdr:rowOff>
    </xdr:from>
    <xdr:to>
      <xdr:col>10</xdr:col>
      <xdr:colOff>403412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zoomScale="90" zoomScaleNormal="90" workbookViewId="0">
      <selection activeCell="C6" sqref="C6"/>
    </sheetView>
  </sheetViews>
  <sheetFormatPr defaultColWidth="9" defaultRowHeight="14.25" x14ac:dyDescent="0.25"/>
  <cols>
    <col min="1" max="1" width="2.28515625" style="29" customWidth="1"/>
    <col min="2" max="2" width="24.85546875" style="23" customWidth="1"/>
    <col min="3" max="3" width="18.85546875" style="23" customWidth="1"/>
    <col min="4" max="4" width="7" style="23" customWidth="1"/>
    <col min="5" max="5" width="9.7109375" style="29" customWidth="1"/>
    <col min="6" max="6" width="19" style="23" customWidth="1"/>
    <col min="7" max="7" width="10" style="23" customWidth="1"/>
    <col min="8" max="8" width="9" style="27" customWidth="1"/>
    <col min="9" max="9" width="9" style="27"/>
    <col min="10" max="10" width="18.140625" style="27" customWidth="1"/>
    <col min="11" max="16" width="11" style="27" customWidth="1"/>
    <col min="17" max="17" width="12.5703125" style="27" customWidth="1"/>
    <col min="18" max="18" width="11.140625" style="27" customWidth="1"/>
    <col min="19" max="19" width="11.7109375" style="36" bestFit="1" customWidth="1"/>
    <col min="20" max="20" width="11.7109375" style="36" customWidth="1"/>
    <col min="21" max="22" width="9" style="36"/>
    <col min="23" max="23" width="10.5703125" style="36" bestFit="1" customWidth="1"/>
    <col min="24" max="24" width="10.5703125" style="36" customWidth="1"/>
    <col min="25" max="25" width="10.5703125" style="36" bestFit="1" customWidth="1"/>
    <col min="26" max="26" width="10.5703125" style="36" customWidth="1"/>
    <col min="27" max="27" width="9" style="36"/>
    <col min="28" max="30" width="9" style="24"/>
    <col min="31" max="16384" width="9" style="23"/>
  </cols>
  <sheetData>
    <row r="1" spans="2:27" ht="15" x14ac:dyDescent="0.25">
      <c r="B1" s="23" t="s">
        <v>0</v>
      </c>
    </row>
    <row r="2" spans="2:27" ht="15" x14ac:dyDescent="0.25">
      <c r="B2" s="42" t="s">
        <v>1</v>
      </c>
      <c r="C2" s="1">
        <v>20</v>
      </c>
      <c r="J2" s="27" t="s">
        <v>2</v>
      </c>
    </row>
    <row r="3" spans="2:27" ht="15" x14ac:dyDescent="0.25">
      <c r="B3" s="42" t="s">
        <v>3</v>
      </c>
      <c r="C3" s="1">
        <v>5</v>
      </c>
    </row>
    <row r="4" spans="2:27" ht="15" x14ac:dyDescent="0.25">
      <c r="J4" s="30" t="s">
        <v>4</v>
      </c>
      <c r="K4" s="30" t="s">
        <v>5</v>
      </c>
    </row>
    <row r="5" spans="2:27" ht="15" x14ac:dyDescent="0.25">
      <c r="B5" s="23" t="s">
        <v>6</v>
      </c>
      <c r="J5" s="30">
        <v>1</v>
      </c>
      <c r="K5" s="31"/>
    </row>
    <row r="6" spans="2:27" ht="15" x14ac:dyDescent="0.25">
      <c r="B6" s="26" t="s">
        <v>7</v>
      </c>
      <c r="C6" s="1">
        <v>2</v>
      </c>
      <c r="J6" s="30">
        <v>2</v>
      </c>
      <c r="K6" s="31"/>
    </row>
    <row r="7" spans="2:27" ht="15" x14ac:dyDescent="0.25">
      <c r="J7" s="30">
        <v>3</v>
      </c>
      <c r="K7" s="31"/>
    </row>
    <row r="8" spans="2:27" ht="15" x14ac:dyDescent="0.25">
      <c r="B8" s="23" t="s">
        <v>8</v>
      </c>
      <c r="D8" s="26" t="s">
        <v>9</v>
      </c>
      <c r="J8" s="30">
        <v>4</v>
      </c>
      <c r="K8" s="31"/>
    </row>
    <row r="9" spans="2:27" ht="15" x14ac:dyDescent="0.25">
      <c r="B9" s="26" t="s">
        <v>10</v>
      </c>
      <c r="C9" s="12"/>
      <c r="D9" s="26" t="str">
        <f>IF(C9="","",(C9-old!$B$2)/old!$B$3)</f>
        <v/>
      </c>
      <c r="J9" s="30">
        <v>5</v>
      </c>
      <c r="K9" s="31"/>
    </row>
    <row r="10" spans="2:27" ht="15" x14ac:dyDescent="0.25">
      <c r="B10" s="26" t="s">
        <v>11</v>
      </c>
      <c r="C10" s="12"/>
      <c r="D10" s="26" t="str">
        <f>IF(C10="","",(C10-old!$B$2)/old!$B$3)</f>
        <v/>
      </c>
      <c r="J10" s="30">
        <v>6</v>
      </c>
      <c r="K10" s="31"/>
    </row>
    <row r="11" spans="2:27" ht="15" x14ac:dyDescent="0.25">
      <c r="J11" s="30">
        <v>7</v>
      </c>
      <c r="K11" s="31"/>
    </row>
    <row r="12" spans="2:27" ht="15" x14ac:dyDescent="0.25">
      <c r="B12" s="23" t="s">
        <v>12</v>
      </c>
      <c r="J12" s="30">
        <v>8</v>
      </c>
      <c r="K12" s="31"/>
    </row>
    <row r="13" spans="2:27" ht="15" x14ac:dyDescent="0.25">
      <c r="B13" s="26" t="s">
        <v>13</v>
      </c>
      <c r="C13" s="1"/>
      <c r="J13" s="30">
        <v>9</v>
      </c>
      <c r="K13" s="31"/>
    </row>
    <row r="14" spans="2:27" ht="15" x14ac:dyDescent="0.25">
      <c r="J14" s="30">
        <v>10</v>
      </c>
      <c r="K14" s="31"/>
    </row>
    <row r="15" spans="2:27" ht="15" x14ac:dyDescent="0.25">
      <c r="B15" s="23" t="s">
        <v>14</v>
      </c>
      <c r="T15" s="44" t="s">
        <v>15</v>
      </c>
      <c r="U15" s="44"/>
      <c r="V15" s="45" t="s">
        <v>16</v>
      </c>
      <c r="W15" s="45"/>
      <c r="X15" s="45" t="s">
        <v>17</v>
      </c>
      <c r="Y15" s="45"/>
      <c r="Z15" s="44" t="s">
        <v>18</v>
      </c>
      <c r="AA15" s="44"/>
    </row>
    <row r="16" spans="2:27" ht="15" x14ac:dyDescent="0.25">
      <c r="B16" s="32" t="s">
        <v>19</v>
      </c>
      <c r="C16" s="32" t="s">
        <v>20</v>
      </c>
      <c r="D16" s="40"/>
      <c r="T16" s="36" t="s">
        <v>19</v>
      </c>
      <c r="U16" s="36" t="s">
        <v>21</v>
      </c>
      <c r="V16" s="36" t="s">
        <v>19</v>
      </c>
      <c r="W16" s="36" t="s">
        <v>21</v>
      </c>
      <c r="X16" s="36" t="s">
        <v>19</v>
      </c>
      <c r="Y16" s="36" t="s">
        <v>21</v>
      </c>
      <c r="Z16" s="36" t="s">
        <v>19</v>
      </c>
      <c r="AA16" s="36" t="s">
        <v>21</v>
      </c>
    </row>
    <row r="17" spans="1:27" ht="15" x14ac:dyDescent="0.25">
      <c r="A17" s="29">
        <f t="shared" ref="A17:A26" si="0">IF(E18&lt;=$C$6,1,0)</f>
        <v>1</v>
      </c>
      <c r="B17" s="26">
        <f>C9</f>
        <v>0</v>
      </c>
      <c r="C17" s="41">
        <f>1/(old!$B$3*SQRT(2*PI()))*EXP(-1*(B17-old!$B$2)^2/(2*old!$B$3^2))</f>
        <v>2.6766045152977075E-5</v>
      </c>
      <c r="D17" s="39"/>
      <c r="E17" s="38" t="s">
        <v>22</v>
      </c>
      <c r="F17" s="32" t="s">
        <v>23</v>
      </c>
      <c r="S17" s="36" t="s">
        <v>24</v>
      </c>
      <c r="T17" s="36">
        <f>B17</f>
        <v>0</v>
      </c>
      <c r="U17" s="36" t="str">
        <f t="shared" ref="U17:U26" si="1">IF($B18="","",C17)</f>
        <v/>
      </c>
      <c r="V17" s="36" t="str">
        <f t="shared" ref="V17:V26" si="2">IF(B18="","",B18)</f>
        <v/>
      </c>
      <c r="W17" s="36" t="str">
        <f t="shared" ref="W17:W26" si="3">IF($B18="","",C18)</f>
        <v/>
      </c>
      <c r="X17" s="36" t="str">
        <f>V17</f>
        <v/>
      </c>
      <c r="Y17" s="36" t="str">
        <f>W17</f>
        <v/>
      </c>
      <c r="Z17" s="36" t="str">
        <f t="shared" ref="Z17:Z26" si="4">IF(B18="","",B18)</f>
        <v/>
      </c>
      <c r="AA17" s="36" t="str">
        <f>IF(Z17="","",0)</f>
        <v/>
      </c>
    </row>
    <row r="18" spans="1:27" ht="15" x14ac:dyDescent="0.25">
      <c r="A18" s="29">
        <f t="shared" si="0"/>
        <v>1</v>
      </c>
      <c r="B18" s="33"/>
      <c r="C18" s="34">
        <f>1/(old!$B$3*SQRT(2*PI()))*EXP(-1*(B18-old!$B$2)^2/(2*old!$B$3^2))</f>
        <v>2.6766045152977075E-5</v>
      </c>
      <c r="D18" s="34"/>
      <c r="E18" s="29">
        <v>1</v>
      </c>
      <c r="F18" s="35"/>
      <c r="G18" s="29" t="str">
        <f t="shared" ref="G18:G27" si="5">"From "&amp;ROUND(B17,3)&amp;" to "&amp;ROUND(B18,2)</f>
        <v>From 0 to 0</v>
      </c>
      <c r="S18" s="36" t="s">
        <v>25</v>
      </c>
      <c r="T18" s="36" t="str">
        <f t="shared" ref="T18:T26" si="6">IF(B18="","",B18)</f>
        <v/>
      </c>
      <c r="U18" s="36" t="str">
        <f t="shared" si="1"/>
        <v/>
      </c>
      <c r="V18" s="36" t="str">
        <f t="shared" si="2"/>
        <v/>
      </c>
      <c r="W18" s="36" t="str">
        <f t="shared" si="3"/>
        <v/>
      </c>
      <c r="X18" s="36" t="str">
        <f t="shared" ref="X18:X26" si="7">V18</f>
        <v/>
      </c>
      <c r="Y18" s="36" t="str">
        <f t="shared" ref="Y18:Y26" si="8">W18</f>
        <v/>
      </c>
      <c r="Z18" s="36" t="str">
        <f t="shared" si="4"/>
        <v/>
      </c>
      <c r="AA18" s="36" t="str">
        <f t="shared" ref="AA18:AA26" si="9">IF(Z18="","",0)</f>
        <v/>
      </c>
    </row>
    <row r="19" spans="1:27" ht="15" x14ac:dyDescent="0.25">
      <c r="A19" s="29">
        <f t="shared" si="0"/>
        <v>0</v>
      </c>
      <c r="B19" s="33"/>
      <c r="C19" s="34">
        <f>1/(old!$B$3*SQRT(2*PI()))*EXP(-1*(B19-old!$B$2)^2/(2*old!$B$3^2))</f>
        <v>2.6766045152977075E-5</v>
      </c>
      <c r="D19" s="34"/>
      <c r="E19" s="29">
        <v>2</v>
      </c>
      <c r="F19" s="35"/>
      <c r="G19" s="29" t="str">
        <f t="shared" si="5"/>
        <v>From 0 to 0</v>
      </c>
      <c r="P19" s="28"/>
      <c r="R19" s="28"/>
      <c r="S19" s="36" t="s">
        <v>26</v>
      </c>
      <c r="T19" s="36" t="str">
        <f t="shared" si="6"/>
        <v/>
      </c>
      <c r="U19" s="36" t="str">
        <f t="shared" si="1"/>
        <v/>
      </c>
      <c r="V19" s="36" t="str">
        <f t="shared" si="2"/>
        <v/>
      </c>
      <c r="W19" s="36" t="str">
        <f t="shared" si="3"/>
        <v/>
      </c>
      <c r="X19" s="36" t="str">
        <f t="shared" si="7"/>
        <v/>
      </c>
      <c r="Y19" s="36" t="str">
        <f t="shared" si="8"/>
        <v/>
      </c>
      <c r="Z19" s="36" t="str">
        <f t="shared" si="4"/>
        <v/>
      </c>
      <c r="AA19" s="36" t="str">
        <f t="shared" si="9"/>
        <v/>
      </c>
    </row>
    <row r="20" spans="1:27" ht="15" x14ac:dyDescent="0.25">
      <c r="A20" s="29">
        <f t="shared" si="0"/>
        <v>0</v>
      </c>
      <c r="B20" s="33"/>
      <c r="C20" s="34">
        <f>1/(old!$B$3*SQRT(2*PI()))*EXP(-1*(B20-old!$B$2)^2/(2*old!$B$3^2))</f>
        <v>2.6766045152977075E-5</v>
      </c>
      <c r="D20" s="34"/>
      <c r="E20" s="29">
        <v>3</v>
      </c>
      <c r="F20" s="35"/>
      <c r="G20" s="29" t="str">
        <f t="shared" si="5"/>
        <v>From 0 to 0</v>
      </c>
      <c r="P20" s="28"/>
      <c r="R20" s="28"/>
      <c r="S20" s="36" t="s">
        <v>27</v>
      </c>
      <c r="T20" s="36" t="str">
        <f t="shared" si="6"/>
        <v/>
      </c>
      <c r="U20" s="36" t="str">
        <f t="shared" si="1"/>
        <v/>
      </c>
      <c r="V20" s="36" t="str">
        <f t="shared" si="2"/>
        <v/>
      </c>
      <c r="W20" s="36" t="str">
        <f t="shared" si="3"/>
        <v/>
      </c>
      <c r="X20" s="36" t="str">
        <f t="shared" si="7"/>
        <v/>
      </c>
      <c r="Y20" s="36" t="str">
        <f t="shared" si="8"/>
        <v/>
      </c>
      <c r="Z20" s="36" t="str">
        <f t="shared" si="4"/>
        <v/>
      </c>
      <c r="AA20" s="36" t="str">
        <f t="shared" si="9"/>
        <v/>
      </c>
    </row>
    <row r="21" spans="1:27" ht="15" x14ac:dyDescent="0.25">
      <c r="A21" s="29">
        <f t="shared" si="0"/>
        <v>0</v>
      </c>
      <c r="B21" s="33"/>
      <c r="C21" s="34">
        <f>1/(old!$B$3*SQRT(2*PI()))*EXP(-1*(B21-old!$B$2)^2/(2*old!$B$3^2))</f>
        <v>2.6766045152977075E-5</v>
      </c>
      <c r="D21" s="34"/>
      <c r="E21" s="29">
        <v>4</v>
      </c>
      <c r="F21" s="35"/>
      <c r="G21" s="29" t="str">
        <f t="shared" si="5"/>
        <v>From 0 to 0</v>
      </c>
      <c r="N21" s="28"/>
      <c r="P21" s="28"/>
      <c r="R21" s="28"/>
      <c r="S21" s="36" t="s">
        <v>28</v>
      </c>
      <c r="T21" s="36" t="str">
        <f t="shared" si="6"/>
        <v/>
      </c>
      <c r="U21" s="36" t="str">
        <f t="shared" si="1"/>
        <v/>
      </c>
      <c r="V21" s="36" t="str">
        <f t="shared" si="2"/>
        <v/>
      </c>
      <c r="W21" s="36" t="str">
        <f t="shared" si="3"/>
        <v/>
      </c>
      <c r="X21" s="36" t="str">
        <f t="shared" si="7"/>
        <v/>
      </c>
      <c r="Y21" s="36" t="str">
        <f t="shared" si="8"/>
        <v/>
      </c>
      <c r="Z21" s="36" t="str">
        <f t="shared" si="4"/>
        <v/>
      </c>
      <c r="AA21" s="36" t="str">
        <f t="shared" si="9"/>
        <v/>
      </c>
    </row>
    <row r="22" spans="1:27" ht="15" x14ac:dyDescent="0.25">
      <c r="A22" s="29">
        <f t="shared" si="0"/>
        <v>0</v>
      </c>
      <c r="B22" s="33"/>
      <c r="C22" s="34">
        <f>1/(old!$B$3*SQRT(2*PI()))*EXP(-1*(B22-old!$B$2)^2/(2*old!$B$3^2))</f>
        <v>2.6766045152977075E-5</v>
      </c>
      <c r="D22" s="34"/>
      <c r="E22" s="29">
        <v>5</v>
      </c>
      <c r="F22" s="35"/>
      <c r="G22" s="29" t="str">
        <f t="shared" si="5"/>
        <v>From 0 to 0</v>
      </c>
      <c r="N22" s="28"/>
      <c r="P22" s="28"/>
      <c r="R22" s="28"/>
      <c r="S22" s="36" t="s">
        <v>29</v>
      </c>
      <c r="T22" s="36" t="str">
        <f t="shared" si="6"/>
        <v/>
      </c>
      <c r="U22" s="36" t="str">
        <f t="shared" si="1"/>
        <v/>
      </c>
      <c r="V22" s="36" t="str">
        <f t="shared" si="2"/>
        <v/>
      </c>
      <c r="W22" s="36" t="str">
        <f t="shared" si="3"/>
        <v/>
      </c>
      <c r="X22" s="36" t="str">
        <f t="shared" si="7"/>
        <v/>
      </c>
      <c r="Y22" s="36" t="str">
        <f t="shared" si="8"/>
        <v/>
      </c>
      <c r="Z22" s="36" t="str">
        <f t="shared" si="4"/>
        <v/>
      </c>
      <c r="AA22" s="36" t="str">
        <f t="shared" si="9"/>
        <v/>
      </c>
    </row>
    <row r="23" spans="1:27" ht="15" x14ac:dyDescent="0.25">
      <c r="A23" s="29">
        <f t="shared" si="0"/>
        <v>0</v>
      </c>
      <c r="B23" s="33"/>
      <c r="C23" s="34">
        <f>1/(old!$B$3*SQRT(2*PI()))*EXP(-1*(B23-old!$B$2)^2/(2*old!$B$3^2))</f>
        <v>2.6766045152977075E-5</v>
      </c>
      <c r="D23" s="34"/>
      <c r="E23" s="29">
        <v>6</v>
      </c>
      <c r="F23" s="35"/>
      <c r="G23" s="29" t="str">
        <f t="shared" si="5"/>
        <v>From 0 to 0</v>
      </c>
      <c r="N23" s="28"/>
      <c r="P23" s="28"/>
      <c r="R23" s="28"/>
      <c r="S23" s="36" t="s">
        <v>30</v>
      </c>
      <c r="T23" s="36" t="str">
        <f t="shared" si="6"/>
        <v/>
      </c>
      <c r="U23" s="36" t="str">
        <f t="shared" si="1"/>
        <v/>
      </c>
      <c r="V23" s="36" t="str">
        <f t="shared" si="2"/>
        <v/>
      </c>
      <c r="W23" s="36" t="str">
        <f t="shared" si="3"/>
        <v/>
      </c>
      <c r="X23" s="36" t="str">
        <f t="shared" si="7"/>
        <v/>
      </c>
      <c r="Y23" s="36" t="str">
        <f t="shared" si="8"/>
        <v/>
      </c>
      <c r="Z23" s="36" t="str">
        <f t="shared" si="4"/>
        <v/>
      </c>
      <c r="AA23" s="36" t="str">
        <f t="shared" si="9"/>
        <v/>
      </c>
    </row>
    <row r="24" spans="1:27" ht="15" x14ac:dyDescent="0.25">
      <c r="A24" s="29">
        <f t="shared" si="0"/>
        <v>0</v>
      </c>
      <c r="B24" s="33"/>
      <c r="C24" s="34">
        <f>1/(old!$B$3*SQRT(2*PI()))*EXP(-1*(B24-old!$B$2)^2/(2*old!$B$3^2))</f>
        <v>2.6766045152977075E-5</v>
      </c>
      <c r="D24" s="34"/>
      <c r="E24" s="29">
        <v>7</v>
      </c>
      <c r="F24" s="35"/>
      <c r="G24" s="29" t="str">
        <f t="shared" si="5"/>
        <v>From 0 to 0</v>
      </c>
      <c r="S24" s="36" t="s">
        <v>31</v>
      </c>
      <c r="T24" s="36" t="str">
        <f t="shared" si="6"/>
        <v/>
      </c>
      <c r="U24" s="36" t="str">
        <f t="shared" si="1"/>
        <v/>
      </c>
      <c r="V24" s="36" t="str">
        <f t="shared" si="2"/>
        <v/>
      </c>
      <c r="W24" s="36" t="str">
        <f t="shared" si="3"/>
        <v/>
      </c>
      <c r="X24" s="36" t="str">
        <f t="shared" si="7"/>
        <v/>
      </c>
      <c r="Y24" s="36" t="str">
        <f t="shared" si="8"/>
        <v/>
      </c>
      <c r="Z24" s="36" t="str">
        <f t="shared" si="4"/>
        <v/>
      </c>
      <c r="AA24" s="36" t="str">
        <f t="shared" si="9"/>
        <v/>
      </c>
    </row>
    <row r="25" spans="1:27" ht="15" x14ac:dyDescent="0.25">
      <c r="A25" s="29">
        <f t="shared" si="0"/>
        <v>0</v>
      </c>
      <c r="B25" s="33"/>
      <c r="C25" s="34">
        <f>1/(old!$B$3*SQRT(2*PI()))*EXP(-1*(B25-old!$B$2)^2/(2*old!$B$3^2))</f>
        <v>2.6766045152977075E-5</v>
      </c>
      <c r="D25" s="34"/>
      <c r="E25" s="29">
        <v>8</v>
      </c>
      <c r="F25" s="35"/>
      <c r="G25" s="29" t="str">
        <f t="shared" si="5"/>
        <v>From 0 to 0</v>
      </c>
      <c r="S25" s="36" t="s">
        <v>32</v>
      </c>
      <c r="T25" s="36" t="str">
        <f t="shared" si="6"/>
        <v/>
      </c>
      <c r="U25" s="36" t="str">
        <f t="shared" si="1"/>
        <v/>
      </c>
      <c r="V25" s="36" t="str">
        <f t="shared" si="2"/>
        <v/>
      </c>
      <c r="W25" s="36" t="str">
        <f t="shared" si="3"/>
        <v/>
      </c>
      <c r="X25" s="36" t="str">
        <f t="shared" si="7"/>
        <v/>
      </c>
      <c r="Y25" s="36" t="str">
        <f t="shared" si="8"/>
        <v/>
      </c>
      <c r="Z25" s="36" t="str">
        <f t="shared" si="4"/>
        <v/>
      </c>
      <c r="AA25" s="36" t="str">
        <f t="shared" si="9"/>
        <v/>
      </c>
    </row>
    <row r="26" spans="1:27" ht="15" x14ac:dyDescent="0.25">
      <c r="A26" s="29">
        <f t="shared" si="0"/>
        <v>0</v>
      </c>
      <c r="B26" s="33"/>
      <c r="C26" s="34">
        <f>1/(old!$B$3*SQRT(2*PI()))*EXP(-1*(B26-old!$B$2)^2/(2*old!$B$3^2))</f>
        <v>2.6766045152977075E-5</v>
      </c>
      <c r="D26" s="34"/>
      <c r="E26" s="29">
        <v>9</v>
      </c>
      <c r="F26" s="35"/>
      <c r="G26" s="29" t="str">
        <f t="shared" si="5"/>
        <v>From 0 to 0</v>
      </c>
      <c r="S26" s="36" t="s">
        <v>33</v>
      </c>
      <c r="T26" s="36" t="str">
        <f t="shared" si="6"/>
        <v/>
      </c>
      <c r="U26" s="36" t="str">
        <f t="shared" si="1"/>
        <v/>
      </c>
      <c r="V26" s="36" t="str">
        <f t="shared" si="2"/>
        <v/>
      </c>
      <c r="W26" s="36" t="str">
        <f t="shared" si="3"/>
        <v/>
      </c>
      <c r="X26" s="36" t="str">
        <f t="shared" si="7"/>
        <v/>
      </c>
      <c r="Y26" s="36" t="str">
        <f t="shared" si="8"/>
        <v/>
      </c>
      <c r="Z26" s="36" t="str">
        <f t="shared" si="4"/>
        <v/>
      </c>
      <c r="AA26" s="36" t="str">
        <f t="shared" si="9"/>
        <v/>
      </c>
    </row>
    <row r="27" spans="1:27" ht="15" x14ac:dyDescent="0.25">
      <c r="B27" s="33"/>
      <c r="C27" s="34">
        <f>1/(old!$B$3*SQRT(2*PI()))*EXP(-1*(B27-old!$B$2)^2/(2*old!$B$3^2))</f>
        <v>2.6766045152977075E-5</v>
      </c>
      <c r="D27" s="34"/>
      <c r="E27" s="29">
        <v>10</v>
      </c>
      <c r="F27" s="35"/>
      <c r="G27" s="29" t="str">
        <f t="shared" si="5"/>
        <v>From 0 to 0</v>
      </c>
    </row>
    <row r="28" spans="1:27" ht="15" x14ac:dyDescent="0.25">
      <c r="L28" s="28"/>
      <c r="N28" s="28"/>
      <c r="P28" s="28"/>
      <c r="R28" s="28"/>
      <c r="S28" s="36" t="s">
        <v>34</v>
      </c>
      <c r="T28" s="37">
        <f>C9</f>
        <v>0</v>
      </c>
      <c r="U28" s="36">
        <v>0</v>
      </c>
    </row>
    <row r="29" spans="1:27" ht="15" x14ac:dyDescent="0.25">
      <c r="B29" s="23" t="s">
        <v>35</v>
      </c>
      <c r="S29" s="36" t="s">
        <v>36</v>
      </c>
      <c r="T29" s="36">
        <f>C10</f>
        <v>0</v>
      </c>
      <c r="U29" s="36">
        <v>0</v>
      </c>
    </row>
    <row r="30" spans="1:27" ht="15" x14ac:dyDescent="0.25">
      <c r="B30" s="43" t="s">
        <v>37</v>
      </c>
      <c r="C30" s="14"/>
    </row>
    <row r="31" spans="1:27" ht="15" x14ac:dyDescent="0.25">
      <c r="D31" s="25"/>
      <c r="S31" s="36" t="s">
        <v>38</v>
      </c>
      <c r="T31" s="36">
        <f>IF(T17="","",T17)</f>
        <v>0</v>
      </c>
      <c r="U31" s="36" t="str">
        <f>IF(U17="","",U17)</f>
        <v/>
      </c>
    </row>
    <row r="32" spans="1:27" ht="15" x14ac:dyDescent="0.25">
      <c r="S32" s="36" t="s">
        <v>39</v>
      </c>
      <c r="T32" s="36">
        <f>IF(T17="","",T17)</f>
        <v>0</v>
      </c>
      <c r="U32" s="36">
        <f>IF(T17="","",0)</f>
        <v>0</v>
      </c>
    </row>
  </sheetData>
  <mergeCells count="4">
    <mergeCell ref="T15:U15"/>
    <mergeCell ref="V15:W15"/>
    <mergeCell ref="X15:Y15"/>
    <mergeCell ref="Z15:AA15"/>
  </mergeCells>
  <conditionalFormatting sqref="B18:B27">
    <cfRule type="expression" dxfId="4" priority="7">
      <formula>A17&gt;0</formula>
    </cfRule>
  </conditionalFormatting>
  <conditionalFormatting sqref="F18:F27">
    <cfRule type="expression" dxfId="3" priority="9">
      <formula>A17=1</formula>
    </cfRule>
  </conditionalFormatting>
  <conditionalFormatting sqref="G18:G27">
    <cfRule type="expression" dxfId="2" priority="10">
      <formula>A17=1</formula>
    </cfRule>
  </conditionalFormatting>
  <conditionalFormatting sqref="E18:E27">
    <cfRule type="expression" dxfId="1" priority="18">
      <formula>E18&lt;=$C$6</formula>
    </cfRule>
  </conditionalFormatting>
  <conditionalFormatting sqref="C18:D27">
    <cfRule type="expression" dxfId="0" priority="20">
      <formula>A17=1</formula>
    </cfRule>
  </conditionalFormatting>
  <dataValidations count="1">
    <dataValidation type="list" allowBlank="1" showInputMessage="1" showErrorMessage="1" sqref="C6" xr:uid="{00000000-0002-0000-0000-000000000000}">
      <formula1>trapezia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H6" sqref="H6"/>
    </sheetView>
  </sheetViews>
  <sheetFormatPr defaultRowHeight="14.25" x14ac:dyDescent="0.25"/>
  <cols>
    <col min="2" max="2" width="9.85546875" bestFit="1" customWidth="1"/>
    <col min="8" max="8" width="14.42578125" customWidth="1"/>
    <col min="9" max="9" width="14.140625" customWidth="1"/>
  </cols>
  <sheetData>
    <row r="1" spans="1:9" ht="15" x14ac:dyDescent="0.25">
      <c r="A1" t="s">
        <v>9</v>
      </c>
      <c r="B1" t="s">
        <v>40</v>
      </c>
    </row>
    <row r="2" spans="1:9" ht="15" x14ac:dyDescent="0.25">
      <c r="A2" t="s">
        <v>41</v>
      </c>
      <c r="B2" s="5" t="s">
        <v>42</v>
      </c>
      <c r="C2">
        <v>0</v>
      </c>
      <c r="G2" t="s">
        <v>43</v>
      </c>
      <c r="H2" t="s">
        <v>44</v>
      </c>
      <c r="I2" t="s">
        <v>45</v>
      </c>
    </row>
    <row r="3" spans="1:9" ht="15" x14ac:dyDescent="0.25">
      <c r="A3">
        <v>-3</v>
      </c>
      <c r="B3" s="2">
        <f>old!$B$2+old!$B$3*'z-score info'!A3</f>
        <v>5</v>
      </c>
      <c r="C3" s="4">
        <f>I5</f>
        <v>0.14999999999999858</v>
      </c>
      <c r="E3">
        <v>-1</v>
      </c>
      <c r="F3">
        <v>1</v>
      </c>
      <c r="G3" s="2">
        <v>68</v>
      </c>
      <c r="H3" s="4">
        <f>100-G3</f>
        <v>32</v>
      </c>
      <c r="I3" s="4">
        <f>H3/2</f>
        <v>16</v>
      </c>
    </row>
    <row r="4" spans="1:9" ht="15" x14ac:dyDescent="0.25">
      <c r="A4">
        <v>-2</v>
      </c>
      <c r="B4" s="2">
        <f>old!$B$2+old!$B$3*'z-score info'!A4</f>
        <v>10</v>
      </c>
      <c r="C4" s="4">
        <f>I4</f>
        <v>2.5</v>
      </c>
      <c r="E4">
        <v>-2</v>
      </c>
      <c r="F4">
        <v>2</v>
      </c>
      <c r="G4" s="2">
        <v>95</v>
      </c>
      <c r="H4" s="4">
        <f t="shared" ref="H4" si="0">100-G4</f>
        <v>5</v>
      </c>
      <c r="I4" s="4">
        <f>H4/2</f>
        <v>2.5</v>
      </c>
    </row>
    <row r="5" spans="1:9" ht="15" x14ac:dyDescent="0.25">
      <c r="A5">
        <v>-1</v>
      </c>
      <c r="B5" s="2">
        <f>old!$B$2+old!$B$3*'z-score info'!A5</f>
        <v>15</v>
      </c>
      <c r="C5" s="4">
        <f>I3</f>
        <v>16</v>
      </c>
      <c r="E5">
        <v>-3</v>
      </c>
      <c r="F5">
        <v>3</v>
      </c>
      <c r="G5" s="2">
        <v>99.7</v>
      </c>
      <c r="H5" s="4">
        <f>100-G5</f>
        <v>0.29999999999999716</v>
      </c>
      <c r="I5" s="4">
        <f>H5/2</f>
        <v>0.14999999999999858</v>
      </c>
    </row>
    <row r="6" spans="1:9" ht="15" x14ac:dyDescent="0.25">
      <c r="A6">
        <v>0</v>
      </c>
      <c r="B6" s="2">
        <f>old!$B$2+old!$B$3*'z-score info'!A6</f>
        <v>20</v>
      </c>
      <c r="C6" s="4">
        <v>50</v>
      </c>
      <c r="G6" s="2"/>
      <c r="H6" s="4"/>
      <c r="I6" s="4"/>
    </row>
    <row r="7" spans="1:9" ht="15" x14ac:dyDescent="0.25">
      <c r="A7">
        <v>1</v>
      </c>
      <c r="B7" s="2">
        <f>old!$B$2+old!$B$3*'z-score info'!A7</f>
        <v>25</v>
      </c>
      <c r="C7" s="3">
        <f>100-C5</f>
        <v>84</v>
      </c>
    </row>
    <row r="8" spans="1:9" ht="15" x14ac:dyDescent="0.25">
      <c r="A8">
        <v>2</v>
      </c>
      <c r="B8" s="2">
        <f>old!$B$2+old!$B$3*'z-score info'!A8</f>
        <v>30</v>
      </c>
      <c r="C8" s="3">
        <f>100-C4</f>
        <v>97.5</v>
      </c>
    </row>
    <row r="9" spans="1:9" ht="15" x14ac:dyDescent="0.25">
      <c r="A9">
        <v>3</v>
      </c>
      <c r="B9" s="2">
        <f>old!$B$2+old!$B$3*'z-score info'!A9</f>
        <v>35</v>
      </c>
      <c r="C9" s="3">
        <f>100-C3</f>
        <v>99.85</v>
      </c>
    </row>
    <row r="10" spans="1:9" ht="15" x14ac:dyDescent="0.25">
      <c r="A10" t="s">
        <v>46</v>
      </c>
      <c r="B10" s="5" t="s">
        <v>47</v>
      </c>
      <c r="C10">
        <v>100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4"/>
  <sheetViews>
    <sheetView topLeftCell="A2" zoomScale="85" zoomScaleNormal="85" workbookViewId="0">
      <selection activeCell="H11" sqref="H11"/>
    </sheetView>
  </sheetViews>
  <sheetFormatPr defaultRowHeight="14.25" x14ac:dyDescent="0.25"/>
  <cols>
    <col min="3" max="3" width="12" bestFit="1" customWidth="1"/>
  </cols>
  <sheetData>
    <row r="2" spans="1:5" ht="15" x14ac:dyDescent="0.25">
      <c r="A2">
        <v>-4</v>
      </c>
      <c r="B2">
        <f>old!$B$2+A2*old!$B$3</f>
        <v>0</v>
      </c>
      <c r="C2" s="11">
        <f>_xlfn.NORM.DIST(B2,old!$B$2,old!$B$3,FALSE)</f>
        <v>2.6766045152977071E-5</v>
      </c>
      <c r="E2">
        <v>1</v>
      </c>
    </row>
    <row r="3" spans="1:5" ht="15" x14ac:dyDescent="0.25">
      <c r="A3">
        <v>-3.75</v>
      </c>
      <c r="B3">
        <f>old!$B$2+A3*old!$B$3</f>
        <v>1.25</v>
      </c>
      <c r="C3" s="11">
        <f>_xlfn.NORM.DIST(B3,old!$B$2,old!$B$3,FALSE)</f>
        <v>7.0519136473489092E-5</v>
      </c>
      <c r="E3">
        <v>2</v>
      </c>
    </row>
    <row r="4" spans="1:5" ht="15" x14ac:dyDescent="0.25">
      <c r="A4">
        <v>-3.5</v>
      </c>
      <c r="B4">
        <f>old!$B$2+A4*old!$B$3</f>
        <v>2.5</v>
      </c>
      <c r="C4" s="11">
        <f>_xlfn.NORM.DIST(B4,old!$B$2,old!$B$3,FALSE)</f>
        <v>1.7453653900915202E-4</v>
      </c>
      <c r="E4">
        <v>3</v>
      </c>
    </row>
    <row r="5" spans="1:5" ht="15" x14ac:dyDescent="0.25">
      <c r="A5">
        <v>-3.25</v>
      </c>
      <c r="B5">
        <f>old!$B$2+A5*old!$B$3</f>
        <v>3.75</v>
      </c>
      <c r="C5" s="11">
        <f>_xlfn.NORM.DIST(B5,old!$B$2,old!$B$3,FALSE)</f>
        <v>4.0580961145995366E-4</v>
      </c>
      <c r="E5">
        <v>4</v>
      </c>
    </row>
    <row r="6" spans="1:5" ht="15" x14ac:dyDescent="0.25">
      <c r="A6">
        <v>-3</v>
      </c>
      <c r="B6">
        <f>old!$B$2+A6*old!$B$3</f>
        <v>5</v>
      </c>
      <c r="C6" s="11">
        <f>_xlfn.NORM.DIST(B6,old!$B$2,old!$B$3,FALSE)</f>
        <v>8.8636968238760153E-4</v>
      </c>
      <c r="E6">
        <v>5</v>
      </c>
    </row>
    <row r="7" spans="1:5" ht="15" x14ac:dyDescent="0.25">
      <c r="A7">
        <v>-2.75</v>
      </c>
      <c r="B7">
        <f>old!$B$2+A7*old!$B$3</f>
        <v>6.25</v>
      </c>
      <c r="C7" s="11">
        <f>_xlfn.NORM.DIST(B7,old!$B$2,old!$B$3,FALSE)</f>
        <v>1.8187125003182104E-3</v>
      </c>
      <c r="E7">
        <v>6</v>
      </c>
    </row>
    <row r="8" spans="1:5" ht="15" x14ac:dyDescent="0.25">
      <c r="A8">
        <v>-2.5</v>
      </c>
      <c r="B8">
        <f>old!$B$2+A8*old!$B$3</f>
        <v>7.5</v>
      </c>
      <c r="C8" s="11">
        <f>_xlfn.NORM.DIST(B8,old!$B$2,old!$B$3,FALSE)</f>
        <v>3.5056600987137081E-3</v>
      </c>
      <c r="E8">
        <v>7</v>
      </c>
    </row>
    <row r="9" spans="1:5" ht="15" x14ac:dyDescent="0.25">
      <c r="A9">
        <v>-2.25</v>
      </c>
      <c r="B9">
        <f>old!$B$2+A9*old!$B$3</f>
        <v>8.75</v>
      </c>
      <c r="C9" s="11">
        <f>_xlfn.NORM.DIST(B9,old!$B$2,old!$B$3,FALSE)</f>
        <v>6.3479303671334832E-3</v>
      </c>
      <c r="E9">
        <v>8</v>
      </c>
    </row>
    <row r="10" spans="1:5" ht="15" x14ac:dyDescent="0.25">
      <c r="A10">
        <v>-2</v>
      </c>
      <c r="B10">
        <f>old!$B$2+A10*old!$B$3</f>
        <v>10</v>
      </c>
      <c r="C10" s="11">
        <f>_xlfn.NORM.DIST(B10,old!$B$2,old!$B$3,FALSE)</f>
        <v>1.0798193302637612E-2</v>
      </c>
      <c r="E10">
        <v>9</v>
      </c>
    </row>
    <row r="11" spans="1:5" ht="15" x14ac:dyDescent="0.25">
      <c r="A11">
        <v>-1.75</v>
      </c>
      <c r="B11">
        <f>old!$B$2+A11*old!$B$3</f>
        <v>11.25</v>
      </c>
      <c r="C11" s="11">
        <f>_xlfn.NORM.DIST(B11,old!$B$2,old!$B$3,FALSE)</f>
        <v>1.7255463765302303E-2</v>
      </c>
      <c r="E11">
        <v>10</v>
      </c>
    </row>
    <row r="12" spans="1:5" ht="15" x14ac:dyDescent="0.25">
      <c r="A12">
        <v>-1.5</v>
      </c>
      <c r="B12">
        <f>old!$B$2+A12*old!$B$3</f>
        <v>12.5</v>
      </c>
      <c r="C12" s="11">
        <f>_xlfn.NORM.DIST(B12,old!$B$2,old!$B$3,FALSE)</f>
        <v>2.5903519133178347E-2</v>
      </c>
    </row>
    <row r="13" spans="1:5" ht="15" x14ac:dyDescent="0.25">
      <c r="A13">
        <v>-1.25</v>
      </c>
      <c r="B13">
        <f>old!$B$2+A13*old!$B$3</f>
        <v>13.75</v>
      </c>
      <c r="C13" s="11">
        <f>_xlfn.NORM.DIST(B13,old!$B$2,old!$B$3,FALSE)</f>
        <v>3.652981707780438E-2</v>
      </c>
    </row>
    <row r="14" spans="1:5" ht="15" x14ac:dyDescent="0.25">
      <c r="A14">
        <v>-1</v>
      </c>
      <c r="B14">
        <f>old!$B$2+A14*old!$B$3</f>
        <v>15</v>
      </c>
      <c r="C14" s="11">
        <f>_xlfn.NORM.DIST(B14,old!$B$2,old!$B$3,FALSE)</f>
        <v>4.8394144903828672E-2</v>
      </c>
    </row>
    <row r="15" spans="1:5" ht="15" x14ac:dyDescent="0.25">
      <c r="A15">
        <v>-0.75</v>
      </c>
      <c r="B15">
        <f>old!$B$2+A15*old!$B$3</f>
        <v>16.25</v>
      </c>
      <c r="C15" s="11">
        <f>_xlfn.NORM.DIST(B15,old!$B$2,old!$B$3,FALSE)</f>
        <v>6.0227486430960882E-2</v>
      </c>
    </row>
    <row r="16" spans="1:5" ht="15" x14ac:dyDescent="0.25">
      <c r="A16">
        <v>-0.5</v>
      </c>
      <c r="B16">
        <f>old!$B$2+A16*old!$B$3</f>
        <v>17.5</v>
      </c>
      <c r="C16" s="11">
        <f>_xlfn.NORM.DIST(B16,old!$B$2,old!$B$3,FALSE)</f>
        <v>7.0413065352859905E-2</v>
      </c>
    </row>
    <row r="17" spans="1:3" ht="15" x14ac:dyDescent="0.25">
      <c r="A17">
        <v>-0.25</v>
      </c>
      <c r="B17">
        <f>old!$B$2+A17*old!$B$3</f>
        <v>18.75</v>
      </c>
      <c r="C17" s="11">
        <f>_xlfn.NORM.DIST(B17,old!$B$2,old!$B$3,FALSE)</f>
        <v>7.7333623360569842E-2</v>
      </c>
    </row>
    <row r="18" spans="1:3" ht="15" x14ac:dyDescent="0.25">
      <c r="A18">
        <v>0</v>
      </c>
      <c r="B18">
        <f>old!$B$2+A18*old!$B$3</f>
        <v>20</v>
      </c>
      <c r="C18" s="11">
        <f>_xlfn.NORM.DIST(B18,old!$B$2,old!$B$3,FALSE)</f>
        <v>7.9788456080286549E-2</v>
      </c>
    </row>
    <row r="19" spans="1:3" ht="15" x14ac:dyDescent="0.25">
      <c r="A19">
        <v>0.25</v>
      </c>
      <c r="B19">
        <f>old!$B$2+A19*old!$B$3</f>
        <v>21.25</v>
      </c>
      <c r="C19" s="11">
        <f>_xlfn.NORM.DIST(B19,old!$B$2,old!$B$3,FALSE)</f>
        <v>7.7333623360569842E-2</v>
      </c>
    </row>
    <row r="20" spans="1:3" ht="15" x14ac:dyDescent="0.25">
      <c r="A20">
        <v>0.5</v>
      </c>
      <c r="B20">
        <f>old!$B$2+A20*old!$B$3</f>
        <v>22.5</v>
      </c>
      <c r="C20" s="11">
        <f>_xlfn.NORM.DIST(B20,old!$B$2,old!$B$3,FALSE)</f>
        <v>7.0413065352859905E-2</v>
      </c>
    </row>
    <row r="21" spans="1:3" ht="15" x14ac:dyDescent="0.25">
      <c r="A21">
        <v>0.75</v>
      </c>
      <c r="B21">
        <f>old!$B$2+A21*old!$B$3</f>
        <v>23.75</v>
      </c>
      <c r="C21" s="11">
        <f>_xlfn.NORM.DIST(B21,old!$B$2,old!$B$3,FALSE)</f>
        <v>6.0227486430960882E-2</v>
      </c>
    </row>
    <row r="22" spans="1:3" ht="15" x14ac:dyDescent="0.25">
      <c r="A22">
        <v>1</v>
      </c>
      <c r="B22">
        <f>old!$B$2+A22*old!$B$3</f>
        <v>25</v>
      </c>
      <c r="C22" s="11">
        <f>_xlfn.NORM.DIST(B22,old!$B$2,old!$B$3,FALSE)</f>
        <v>4.8394144903828672E-2</v>
      </c>
    </row>
    <row r="23" spans="1:3" ht="15" x14ac:dyDescent="0.25">
      <c r="A23">
        <v>1.25</v>
      </c>
      <c r="B23">
        <f>old!$B$2+A23*old!$B$3</f>
        <v>26.25</v>
      </c>
      <c r="C23" s="11">
        <f>_xlfn.NORM.DIST(B23,old!$B$2,old!$B$3,FALSE)</f>
        <v>3.652981707780438E-2</v>
      </c>
    </row>
    <row r="24" spans="1:3" ht="15" x14ac:dyDescent="0.25">
      <c r="A24">
        <v>1.5</v>
      </c>
      <c r="B24">
        <f>old!$B$2+A24*old!$B$3</f>
        <v>27.5</v>
      </c>
      <c r="C24" s="11">
        <f>_xlfn.NORM.DIST(B24,old!$B$2,old!$B$3,FALSE)</f>
        <v>2.5903519133178347E-2</v>
      </c>
    </row>
    <row r="25" spans="1:3" ht="15" x14ac:dyDescent="0.25">
      <c r="A25">
        <v>1.75</v>
      </c>
      <c r="B25">
        <f>old!$B$2+A25*old!$B$3</f>
        <v>28.75</v>
      </c>
      <c r="C25" s="11">
        <f>_xlfn.NORM.DIST(B25,old!$B$2,old!$B$3,FALSE)</f>
        <v>1.7255463765302303E-2</v>
      </c>
    </row>
    <row r="26" spans="1:3" ht="15" x14ac:dyDescent="0.25">
      <c r="A26">
        <v>2</v>
      </c>
      <c r="B26">
        <f>old!$B$2+A26*old!$B$3</f>
        <v>30</v>
      </c>
      <c r="C26" s="11">
        <f>_xlfn.NORM.DIST(B26,old!$B$2,old!$B$3,FALSE)</f>
        <v>1.0798193302637612E-2</v>
      </c>
    </row>
    <row r="27" spans="1:3" ht="15" x14ac:dyDescent="0.25">
      <c r="A27">
        <v>2.25</v>
      </c>
      <c r="B27">
        <f>old!$B$2+A27*old!$B$3</f>
        <v>31.25</v>
      </c>
      <c r="C27" s="11">
        <f>_xlfn.NORM.DIST(B27,old!$B$2,old!$B$3,FALSE)</f>
        <v>6.3479303671334832E-3</v>
      </c>
    </row>
    <row r="28" spans="1:3" ht="15" x14ac:dyDescent="0.25">
      <c r="A28">
        <v>2.5</v>
      </c>
      <c r="B28">
        <f>old!$B$2+A28*old!$B$3</f>
        <v>32.5</v>
      </c>
      <c r="C28" s="11">
        <f>_xlfn.NORM.DIST(B28,old!$B$2,old!$B$3,FALSE)</f>
        <v>3.5056600987137081E-3</v>
      </c>
    </row>
    <row r="29" spans="1:3" ht="15" x14ac:dyDescent="0.25">
      <c r="A29">
        <v>2.75</v>
      </c>
      <c r="B29">
        <f>old!$B$2+A29*old!$B$3</f>
        <v>33.75</v>
      </c>
      <c r="C29" s="11">
        <f>_xlfn.NORM.DIST(B29,old!$B$2,old!$B$3,FALSE)</f>
        <v>1.8187125003182104E-3</v>
      </c>
    </row>
    <row r="30" spans="1:3" ht="15" x14ac:dyDescent="0.25">
      <c r="A30">
        <v>3</v>
      </c>
      <c r="B30">
        <f>old!$B$2+A30*old!$B$3</f>
        <v>35</v>
      </c>
      <c r="C30" s="11">
        <f>_xlfn.NORM.DIST(B30,old!$B$2,old!$B$3,FALSE)</f>
        <v>8.8636968238760153E-4</v>
      </c>
    </row>
    <row r="31" spans="1:3" ht="15" x14ac:dyDescent="0.25">
      <c r="A31">
        <v>3.25</v>
      </c>
      <c r="B31">
        <f>old!$B$2+A31*old!$B$3</f>
        <v>36.25</v>
      </c>
      <c r="C31" s="11">
        <f>_xlfn.NORM.DIST(B31,old!$B$2,old!$B$3,FALSE)</f>
        <v>4.0580961145995366E-4</v>
      </c>
    </row>
    <row r="32" spans="1:3" ht="15" x14ac:dyDescent="0.25">
      <c r="A32">
        <v>3.5</v>
      </c>
      <c r="B32">
        <f>old!$B$2+A32*old!$B$3</f>
        <v>37.5</v>
      </c>
      <c r="C32" s="11">
        <f>_xlfn.NORM.DIST(B32,old!$B$2,old!$B$3,FALSE)</f>
        <v>1.7453653900915202E-4</v>
      </c>
    </row>
    <row r="33" spans="1:3" ht="15" x14ac:dyDescent="0.25">
      <c r="A33">
        <v>3.75</v>
      </c>
      <c r="B33">
        <f>old!$B$2+A33*old!$B$3</f>
        <v>38.75</v>
      </c>
      <c r="C33" s="11">
        <f>_xlfn.NORM.DIST(B33,old!$B$2,old!$B$3,FALSE)</f>
        <v>7.0519136473489092E-5</v>
      </c>
    </row>
    <row r="34" spans="1:3" ht="15" x14ac:dyDescent="0.25">
      <c r="A34">
        <v>4</v>
      </c>
      <c r="B34">
        <f>old!$B$2+A34*old!$B$3</f>
        <v>40</v>
      </c>
      <c r="C34" s="11">
        <f>_xlfn.NORM.DIST(B34,old!$B$2,old!$B$3,FALSE)</f>
        <v>2.6766045152977071E-5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zoomScale="68" zoomScaleNormal="85" workbookViewId="0">
      <selection activeCell="C42" sqref="C42"/>
    </sheetView>
  </sheetViews>
  <sheetFormatPr defaultColWidth="9" defaultRowHeight="14.25" x14ac:dyDescent="0.25"/>
  <cols>
    <col min="1" max="1" width="33.28515625" style="8" customWidth="1"/>
    <col min="2" max="2" width="9" style="8"/>
    <col min="3" max="3" width="21.85546875" style="8" customWidth="1"/>
    <col min="4" max="4" width="13.140625" style="8" hidden="1" customWidth="1"/>
    <col min="5" max="16384" width="9" style="8"/>
  </cols>
  <sheetData>
    <row r="1" spans="1:2" ht="15" x14ac:dyDescent="0.25">
      <c r="A1" s="7" t="s">
        <v>48</v>
      </c>
    </row>
    <row r="2" spans="1:2" ht="15" x14ac:dyDescent="0.25">
      <c r="A2" s="8" t="s">
        <v>1</v>
      </c>
      <c r="B2" s="6">
        <f>'n Trapezia'!C2</f>
        <v>20</v>
      </c>
    </row>
    <row r="3" spans="1:2" ht="15" x14ac:dyDescent="0.25">
      <c r="A3" s="8" t="s">
        <v>3</v>
      </c>
      <c r="B3" s="6">
        <f>'n Trapezia'!C3</f>
        <v>5</v>
      </c>
    </row>
    <row r="4" spans="1:2" ht="15" x14ac:dyDescent="0.25">
      <c r="B4" s="15"/>
    </row>
    <row r="5" spans="1:2" ht="15" x14ac:dyDescent="0.25">
      <c r="B5" s="15"/>
    </row>
    <row r="6" spans="1:2" ht="15" x14ac:dyDescent="0.25">
      <c r="B6" s="15"/>
    </row>
    <row r="7" spans="1:2" ht="15" x14ac:dyDescent="0.25">
      <c r="B7" s="15"/>
    </row>
    <row r="18" spans="1:7" ht="15" x14ac:dyDescent="0.25">
      <c r="A18" s="7" t="s">
        <v>49</v>
      </c>
    </row>
    <row r="19" spans="1:7" ht="15" x14ac:dyDescent="0.25">
      <c r="A19" s="16" t="s">
        <v>50</v>
      </c>
    </row>
    <row r="20" spans="1:7" ht="15" x14ac:dyDescent="0.25">
      <c r="A20" s="16" t="s">
        <v>51</v>
      </c>
    </row>
    <row r="21" spans="1:7" ht="15" x14ac:dyDescent="0.25">
      <c r="A21" s="16" t="s">
        <v>52</v>
      </c>
      <c r="G21" s="17"/>
    </row>
    <row r="22" spans="1:7" ht="15" x14ac:dyDescent="0.25">
      <c r="G22" s="18"/>
    </row>
    <row r="23" spans="1:7" ht="15" x14ac:dyDescent="0.25">
      <c r="A23" s="19"/>
      <c r="B23" s="13" t="s">
        <v>9</v>
      </c>
      <c r="C23" s="13" t="s">
        <v>53</v>
      </c>
      <c r="D23" s="13" t="s">
        <v>54</v>
      </c>
      <c r="G23" s="17"/>
    </row>
    <row r="24" spans="1:7" ht="15" x14ac:dyDescent="0.25">
      <c r="A24" s="13" t="s">
        <v>55</v>
      </c>
      <c r="B24" s="10">
        <v>-2</v>
      </c>
      <c r="C24" s="20">
        <f>VLOOKUP(B24,'z-score info'!A:C,2,FALSE)</f>
        <v>10</v>
      </c>
      <c r="D24" s="21">
        <f>VLOOKUP(B24,'z-score info'!A:C,3,FALSE)</f>
        <v>2.5</v>
      </c>
      <c r="G24" s="18"/>
    </row>
    <row r="25" spans="1:7" ht="15" x14ac:dyDescent="0.25">
      <c r="A25" s="13" t="s">
        <v>56</v>
      </c>
      <c r="B25" s="9">
        <v>2</v>
      </c>
      <c r="C25" s="21">
        <f>VLOOKUP(B25,'z-score info'!A:C,2,FALSE)</f>
        <v>30</v>
      </c>
      <c r="D25" s="21">
        <f>VLOOKUP(B25,'z-score info'!A:C,3,FALSE)</f>
        <v>97.5</v>
      </c>
      <c r="G25" s="17"/>
    </row>
    <row r="26" spans="1:7" ht="15" x14ac:dyDescent="0.25">
      <c r="G26" s="18"/>
    </row>
    <row r="27" spans="1:7" ht="15" x14ac:dyDescent="0.25">
      <c r="A27" s="15" t="s">
        <v>57</v>
      </c>
      <c r="B27" s="6">
        <f>D25-D24</f>
        <v>95</v>
      </c>
      <c r="G27" s="22" t="s">
        <v>58</v>
      </c>
    </row>
    <row r="29" spans="1:7" ht="15" x14ac:dyDescent="0.25">
      <c r="A29" s="7" t="s">
        <v>59</v>
      </c>
    </row>
    <row r="30" spans="1:7" ht="15" x14ac:dyDescent="0.25">
      <c r="A30" s="7"/>
    </row>
    <row r="31" spans="1:7" ht="15" x14ac:dyDescent="0.25">
      <c r="A31" s="7" t="s">
        <v>60</v>
      </c>
    </row>
    <row r="32" spans="1:7" ht="15" x14ac:dyDescent="0.25">
      <c r="A32" s="8" t="s">
        <v>61</v>
      </c>
    </row>
    <row r="33" spans="1:1" ht="15" x14ac:dyDescent="0.25">
      <c r="A33" s="8" t="s">
        <v>62</v>
      </c>
    </row>
  </sheetData>
  <dataValidations count="1">
    <dataValidation type="list" allowBlank="1" showInputMessage="1" showErrorMessage="1" sqref="B24:B25" xr:uid="{00000000-0002-0000-0300-000000000000}">
      <formula1>z_score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649DE82EC96448521886ECD3A3B5C" ma:contentTypeVersion="8" ma:contentTypeDescription="Create a new document." ma:contentTypeScope="" ma:versionID="e03ebb01fd807603cd3e640a64d1bcf7">
  <xsd:schema xmlns:xsd="http://www.w3.org/2001/XMLSchema" xmlns:xs="http://www.w3.org/2001/XMLSchema" xmlns:p="http://schemas.microsoft.com/office/2006/metadata/properties" xmlns:ns2="f9796c97-9864-4a1d-a039-917503085828" xmlns:ns3="c25674e3-394e-4a3d-ae03-81b0809bcf34" targetNamespace="http://schemas.microsoft.com/office/2006/metadata/properties" ma:root="true" ma:fieldsID="0ea1c10232c496d685be3f9f96b620eb" ns2:_="" ns3:_="">
    <xsd:import namespace="f9796c97-9864-4a1d-a039-917503085828"/>
    <xsd:import namespace="c25674e3-394e-4a3d-ae03-81b0809bcf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96c97-9864-4a1d-a039-9175030858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674e3-394e-4a3d-ae03-81b0809bcf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C983E7-9588-4D64-9434-F782BF15C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6FD0B4-BE63-4C56-9DD8-960ED5E19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96c97-9864-4a1d-a039-917503085828"/>
    <ds:schemaRef ds:uri="c25674e3-394e-4a3d-ae03-81b0809bcf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AA905-D3AA-42A8-A37C-75175A77F3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 Trapezia</vt:lpstr>
      <vt:lpstr>z-score info</vt:lpstr>
      <vt:lpstr>data</vt:lpstr>
      <vt:lpstr>old</vt:lpstr>
      <vt:lpstr>trapezia</vt:lpstr>
      <vt:lpstr>z_score</vt:lpstr>
    </vt:vector>
  </TitlesOfParts>
  <Manager/>
  <Company>NSW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Whight</dc:creator>
  <cp:keywords/>
  <dc:description/>
  <cp:lastModifiedBy>Meagan Rodda</cp:lastModifiedBy>
  <cp:revision/>
  <dcterms:created xsi:type="dcterms:W3CDTF">2019-02-07T20:51:36Z</dcterms:created>
  <dcterms:modified xsi:type="dcterms:W3CDTF">2019-08-02T00:09:37Z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0x0101001C0649DE82EC96448521886ECD3A3B5C</vt:lpwstr>
  </property>
</Properties>
</file>